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aniel_tisens\Desktop\"/>
    </mc:Choice>
  </mc:AlternateContent>
  <xr:revisionPtr revIDLastSave="0" documentId="13_ncr:1_{5EEB6101-07C4-4C74-9457-0C1D0150D13B}" xr6:coauthVersionLast="47" xr6:coauthVersionMax="47" xr10:uidLastSave="{00000000-0000-0000-0000-000000000000}"/>
  <workbookProtection lockStructure="1"/>
  <bookViews>
    <workbookView xWindow="38280" yWindow="-120" windowWidth="25440" windowHeight="15270" activeTab="3" xr2:uid="{FEE1D065-0DD7-461D-9669-8416440CDE7F}"/>
  </bookViews>
  <sheets>
    <sheet name="Anhang A" sheetId="1" r:id="rId1"/>
    <sheet name="Anhang B v1" sheetId="7" state="hidden" r:id="rId2"/>
    <sheet name="Anhang C (lt Rosso n. notwendig" sheetId="6" state="hidden" r:id="rId3"/>
    <sheet name="Anhang B" sheetId="2" r:id="rId4"/>
    <sheet name="Anhang C" sheetId="4" r:id="rId5"/>
    <sheet name="Anhang D"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1" i="4" l="1"/>
  <c r="C81" i="4"/>
  <c r="B81" i="4"/>
  <c r="D78" i="4"/>
  <c r="D74" i="4"/>
  <c r="D75" i="4"/>
  <c r="D76" i="4"/>
  <c r="D77" i="4"/>
  <c r="D23" i="4"/>
  <c r="D19" i="4"/>
  <c r="B16" i="4"/>
  <c r="C26" i="4"/>
  <c r="D26" i="4" s="1"/>
  <c r="C145" i="2" l="1"/>
  <c r="C147" i="2"/>
  <c r="C149" i="2"/>
  <c r="C151" i="2"/>
  <c r="C153" i="2"/>
  <c r="F144" i="2"/>
  <c r="G144" i="2"/>
  <c r="H144" i="2"/>
  <c r="C144" i="2"/>
  <c r="C138" i="2"/>
  <c r="C139" i="2"/>
  <c r="C140" i="2"/>
  <c r="C137" i="2"/>
  <c r="C127" i="2"/>
  <c r="C129" i="2"/>
  <c r="C131" i="2"/>
  <c r="C125" i="2"/>
  <c r="H115" i="2"/>
  <c r="F116" i="2"/>
  <c r="G116" i="2"/>
  <c r="H116" i="2"/>
  <c r="H117" i="2"/>
  <c r="F118" i="2"/>
  <c r="G118" i="2"/>
  <c r="H118" i="2"/>
  <c r="H119" i="2"/>
  <c r="F120" i="2"/>
  <c r="G120" i="2"/>
  <c r="H120" i="2"/>
  <c r="H121" i="2"/>
  <c r="F122" i="2"/>
  <c r="G122" i="2"/>
  <c r="H122" i="2"/>
  <c r="C117" i="2"/>
  <c r="C119" i="2"/>
  <c r="C121" i="2"/>
  <c r="C115" i="2"/>
  <c r="C107" i="2"/>
  <c r="C109" i="2"/>
  <c r="C111" i="2"/>
  <c r="C105" i="2"/>
  <c r="B100" i="2"/>
  <c r="B99" i="2"/>
  <c r="B90" i="4" l="1"/>
  <c r="B91" i="4"/>
  <c r="B92" i="4"/>
  <c r="B93" i="4"/>
  <c r="B94" i="4"/>
  <c r="B95" i="4"/>
  <c r="B96" i="4"/>
  <c r="B97" i="4"/>
  <c r="B98" i="4"/>
  <c r="B89" i="4"/>
  <c r="B85" i="4"/>
  <c r="D73" i="4"/>
  <c r="D79" i="4"/>
  <c r="B66" i="4"/>
  <c r="B67" i="4"/>
  <c r="B68" i="4"/>
  <c r="B69" i="4"/>
  <c r="B70" i="4"/>
  <c r="B72" i="4"/>
  <c r="B73" i="4"/>
  <c r="B74" i="4"/>
  <c r="B75" i="4"/>
  <c r="B76" i="4"/>
  <c r="B77" i="4"/>
  <c r="B78" i="4"/>
  <c r="B79" i="4"/>
  <c r="B80" i="4"/>
  <c r="B65" i="4"/>
  <c r="B61" i="4"/>
  <c r="C58" i="5"/>
  <c r="D58" i="5"/>
  <c r="C59" i="5"/>
  <c r="D59" i="5"/>
  <c r="C60" i="5"/>
  <c r="D60" i="5"/>
  <c r="C61" i="5"/>
  <c r="D61" i="5"/>
  <c r="C62" i="5"/>
  <c r="D62" i="5"/>
  <c r="B59" i="5"/>
  <c r="B60" i="5"/>
  <c r="B61" i="5"/>
  <c r="B62" i="5"/>
  <c r="B58" i="5"/>
  <c r="B54" i="5"/>
  <c r="B41" i="5"/>
  <c r="B45" i="5"/>
  <c r="C45" i="5"/>
  <c r="D45" i="5"/>
  <c r="D44" i="5"/>
  <c r="C44" i="5"/>
  <c r="B46" i="5"/>
  <c r="C46" i="5"/>
  <c r="D46" i="5"/>
  <c r="B47" i="5"/>
  <c r="C47" i="5"/>
  <c r="D47" i="5"/>
  <c r="B48" i="5"/>
  <c r="C48" i="5"/>
  <c r="D48" i="5"/>
  <c r="B49" i="5"/>
  <c r="C49" i="5"/>
  <c r="D49" i="5"/>
  <c r="C97" i="7" l="1"/>
  <c r="D97" i="7" s="1"/>
  <c r="C94" i="7"/>
  <c r="D94" i="7" s="1"/>
  <c r="C93" i="7"/>
  <c r="D93" i="7" s="1"/>
  <c r="C92" i="7"/>
  <c r="D92" i="7" s="1"/>
  <c r="C91" i="7"/>
  <c r="D91" i="7" s="1"/>
  <c r="C83" i="7"/>
  <c r="D83" i="7" s="1"/>
  <c r="C82" i="7"/>
  <c r="D82" i="7" s="1"/>
  <c r="C79" i="7"/>
  <c r="D79" i="7" s="1"/>
  <c r="C78" i="7"/>
  <c r="D78" i="7" s="1"/>
  <c r="D70" i="7"/>
  <c r="E70" i="7" s="1"/>
  <c r="D68" i="7"/>
  <c r="E68" i="7" s="1"/>
  <c r="D66" i="7"/>
  <c r="E66" i="7" s="1"/>
  <c r="D64" i="7"/>
  <c r="E64" i="7" s="1"/>
  <c r="D62" i="7"/>
  <c r="E62" i="7" s="1"/>
  <c r="D61" i="7"/>
  <c r="E61" i="7" s="1"/>
  <c r="D57" i="7"/>
  <c r="E57" i="7" s="1"/>
  <c r="D55" i="7"/>
  <c r="E55" i="7" s="1"/>
  <c r="D53" i="7"/>
  <c r="E53" i="7" s="1"/>
  <c r="D51" i="7"/>
  <c r="E51" i="7" s="1"/>
  <c r="C47" i="7"/>
  <c r="D47" i="7" s="1"/>
  <c r="E47" i="7" s="1"/>
  <c r="C45" i="7"/>
  <c r="D45" i="7" s="1"/>
  <c r="E45" i="7" s="1"/>
  <c r="E44" i="7"/>
  <c r="D44" i="7"/>
  <c r="D41" i="7"/>
  <c r="C42" i="7" s="1"/>
  <c r="D42" i="7" s="1"/>
  <c r="E42" i="7" s="1"/>
  <c r="D38" i="7"/>
  <c r="C39" i="7" s="1"/>
  <c r="D39" i="7" s="1"/>
  <c r="E39" i="7" s="1"/>
  <c r="D35" i="7"/>
  <c r="E35" i="7" s="1"/>
  <c r="C32" i="7"/>
  <c r="D32" i="7" s="1"/>
  <c r="E32" i="7" s="1"/>
  <c r="D31" i="7"/>
  <c r="E31" i="7" s="1"/>
  <c r="D28" i="7"/>
  <c r="C29" i="7" s="1"/>
  <c r="D29" i="7" s="1"/>
  <c r="E29" i="7" s="1"/>
  <c r="D25" i="7"/>
  <c r="C26" i="7" s="1"/>
  <c r="D26" i="7" s="1"/>
  <c r="E26" i="7" s="1"/>
  <c r="C23" i="7"/>
  <c r="D23" i="7" s="1"/>
  <c r="E23" i="7" s="1"/>
  <c r="D22" i="7"/>
  <c r="E22" i="7" s="1"/>
  <c r="E18" i="7"/>
  <c r="D18" i="7"/>
  <c r="C19" i="7" s="1"/>
  <c r="D19" i="7" s="1"/>
  <c r="E19" i="7" s="1"/>
  <c r="D15" i="7"/>
  <c r="E15" i="7" s="1"/>
  <c r="D12" i="7"/>
  <c r="C13" i="7" s="1"/>
  <c r="D13" i="7" s="1"/>
  <c r="E13" i="7" s="1"/>
  <c r="C10" i="7"/>
  <c r="D10" i="7" s="1"/>
  <c r="E10" i="7" s="1"/>
  <c r="D9" i="7"/>
  <c r="E9" i="7" s="1"/>
  <c r="G87" i="6"/>
  <c r="H87" i="6" s="1"/>
  <c r="G85" i="6"/>
  <c r="G81" i="6"/>
  <c r="I81" i="6" s="1"/>
  <c r="J81" i="6" s="1"/>
  <c r="C81" i="6" s="1"/>
  <c r="D81" i="6" s="1"/>
  <c r="E81" i="6" s="1"/>
  <c r="I80" i="6"/>
  <c r="J80" i="6" s="1"/>
  <c r="C80" i="6" s="1"/>
  <c r="D80" i="6" s="1"/>
  <c r="E80" i="6" s="1"/>
  <c r="G79" i="6"/>
  <c r="I86" i="6" s="1"/>
  <c r="J86" i="6" s="1"/>
  <c r="C86" i="6" s="1"/>
  <c r="D86" i="6" s="1"/>
  <c r="E86" i="6" s="1"/>
  <c r="I74" i="6"/>
  <c r="J74" i="6" s="1"/>
  <c r="C74" i="6" s="1"/>
  <c r="D74" i="6" s="1"/>
  <c r="E74" i="6" s="1"/>
  <c r="G72" i="6"/>
  <c r="G70" i="6"/>
  <c r="H70" i="6" s="1"/>
  <c r="I67" i="6"/>
  <c r="J67" i="6" s="1"/>
  <c r="C67" i="6" s="1"/>
  <c r="D67" i="6" s="1"/>
  <c r="E67" i="6" s="1"/>
  <c r="H67" i="6"/>
  <c r="G67" i="6"/>
  <c r="I69" i="6" s="1"/>
  <c r="J69" i="6" s="1"/>
  <c r="C69" i="6" s="1"/>
  <c r="D69" i="6" s="1"/>
  <c r="E69" i="6" s="1"/>
  <c r="G65" i="6"/>
  <c r="H65" i="6" s="1"/>
  <c r="I62" i="6"/>
  <c r="J62" i="6" s="1"/>
  <c r="C62" i="6" s="1"/>
  <c r="D62" i="6" s="1"/>
  <c r="E62" i="6" s="1"/>
  <c r="H62" i="6"/>
  <c r="G62" i="6"/>
  <c r="I64" i="6" s="1"/>
  <c r="J64" i="6" s="1"/>
  <c r="C64" i="6" s="1"/>
  <c r="D64" i="6" s="1"/>
  <c r="E64" i="6" s="1"/>
  <c r="G60" i="6"/>
  <c r="H60" i="6" s="1"/>
  <c r="I57" i="6"/>
  <c r="J57" i="6" s="1"/>
  <c r="C57" i="6" s="1"/>
  <c r="D57" i="6" s="1"/>
  <c r="E57" i="6" s="1"/>
  <c r="H57" i="6"/>
  <c r="G57" i="6"/>
  <c r="I59" i="6" s="1"/>
  <c r="J59" i="6" s="1"/>
  <c r="C59" i="6" s="1"/>
  <c r="D59" i="6" s="1"/>
  <c r="E59" i="6" s="1"/>
  <c r="G55" i="6"/>
  <c r="H55" i="6" s="1"/>
  <c r="I52" i="6"/>
  <c r="J52" i="6" s="1"/>
  <c r="C52" i="6" s="1"/>
  <c r="D52" i="6" s="1"/>
  <c r="E52" i="6" s="1"/>
  <c r="H52" i="6"/>
  <c r="G52" i="6"/>
  <c r="I54" i="6" s="1"/>
  <c r="J54" i="6" s="1"/>
  <c r="C54" i="6" s="1"/>
  <c r="D54" i="6" s="1"/>
  <c r="E54" i="6" s="1"/>
  <c r="G49" i="6"/>
  <c r="H49" i="6" s="1"/>
  <c r="I46" i="6"/>
  <c r="J46" i="6" s="1"/>
  <c r="C46" i="6" s="1"/>
  <c r="D46" i="6" s="1"/>
  <c r="E46" i="6" s="1"/>
  <c r="H46" i="6"/>
  <c r="G46" i="6"/>
  <c r="I48" i="6" s="1"/>
  <c r="J48" i="6" s="1"/>
  <c r="C48" i="6" s="1"/>
  <c r="D48" i="6" s="1"/>
  <c r="E48" i="6" s="1"/>
  <c r="G44" i="6"/>
  <c r="H44" i="6" s="1"/>
  <c r="I41" i="6"/>
  <c r="J41" i="6" s="1"/>
  <c r="C41" i="6" s="1"/>
  <c r="D41" i="6" s="1"/>
  <c r="E41" i="6" s="1"/>
  <c r="H41" i="6"/>
  <c r="G41" i="6"/>
  <c r="I43" i="6" s="1"/>
  <c r="J43" i="6" s="1"/>
  <c r="C43" i="6" s="1"/>
  <c r="D43" i="6" s="1"/>
  <c r="E43" i="6" s="1"/>
  <c r="G39" i="6"/>
  <c r="H39" i="6" s="1"/>
  <c r="I36" i="6"/>
  <c r="J36" i="6" s="1"/>
  <c r="C36" i="6" s="1"/>
  <c r="D36" i="6" s="1"/>
  <c r="E36" i="6" s="1"/>
  <c r="H36" i="6"/>
  <c r="G36" i="6"/>
  <c r="I38" i="6" s="1"/>
  <c r="J38" i="6" s="1"/>
  <c r="C38" i="6" s="1"/>
  <c r="D38" i="6" s="1"/>
  <c r="E38" i="6" s="1"/>
  <c r="G34" i="6"/>
  <c r="H34" i="6" s="1"/>
  <c r="I31" i="6"/>
  <c r="J31" i="6" s="1"/>
  <c r="C31" i="6" s="1"/>
  <c r="D31" i="6" s="1"/>
  <c r="E31" i="6" s="1"/>
  <c r="H31" i="6"/>
  <c r="G31" i="6"/>
  <c r="I33" i="6" s="1"/>
  <c r="J33" i="6" s="1"/>
  <c r="C33" i="6" s="1"/>
  <c r="D33" i="6" s="1"/>
  <c r="E33" i="6" s="1"/>
  <c r="G28" i="6"/>
  <c r="H28" i="6" s="1"/>
  <c r="J27" i="6"/>
  <c r="C27" i="6"/>
  <c r="D27" i="6" s="1"/>
  <c r="E27" i="6" s="1"/>
  <c r="J25" i="6"/>
  <c r="C25" i="6" s="1"/>
  <c r="D25" i="6" s="1"/>
  <c r="I25" i="6"/>
  <c r="G25" i="6"/>
  <c r="I27" i="6" s="1"/>
  <c r="E25" i="6"/>
  <c r="I23" i="6"/>
  <c r="J23" i="6" s="1"/>
  <c r="C23" i="6" s="1"/>
  <c r="H23" i="6"/>
  <c r="G23" i="6"/>
  <c r="D23" i="6"/>
  <c r="E23" i="6" s="1"/>
  <c r="I20" i="6"/>
  <c r="J20" i="6" s="1"/>
  <c r="H20" i="6"/>
  <c r="G20" i="6"/>
  <c r="C20" i="6"/>
  <c r="D20" i="6" s="1"/>
  <c r="E20" i="6" s="1"/>
  <c r="G18" i="6"/>
  <c r="H18" i="6" s="1"/>
  <c r="I15" i="6"/>
  <c r="J15" i="6" s="1"/>
  <c r="C15" i="6" s="1"/>
  <c r="D15" i="6" s="1"/>
  <c r="E15" i="6" s="1"/>
  <c r="G15" i="6"/>
  <c r="K13" i="6"/>
  <c r="H13" i="6"/>
  <c r="G13" i="6"/>
  <c r="L11" i="6"/>
  <c r="I10" i="6"/>
  <c r="J10" i="6" s="1"/>
  <c r="C10" i="6" s="1"/>
  <c r="D10" i="6" s="1"/>
  <c r="E10" i="6" s="1"/>
  <c r="G10" i="6"/>
  <c r="I13" i="6" s="1"/>
  <c r="J13" i="6" s="1"/>
  <c r="C13" i="6" s="1"/>
  <c r="D13" i="6" s="1"/>
  <c r="E13" i="6" s="1"/>
  <c r="H6" i="6"/>
  <c r="L21" i="6" s="1"/>
  <c r="G6" i="6"/>
  <c r="D28" i="5"/>
  <c r="C28" i="5"/>
  <c r="D27" i="5"/>
  <c r="C27" i="5"/>
  <c r="D26" i="5"/>
  <c r="C26" i="5"/>
  <c r="D25" i="5"/>
  <c r="C25" i="5"/>
  <c r="D24" i="5"/>
  <c r="C24" i="5"/>
  <c r="D15" i="5"/>
  <c r="C15" i="5"/>
  <c r="D14" i="5"/>
  <c r="C14" i="5"/>
  <c r="D13" i="5"/>
  <c r="C13" i="5"/>
  <c r="D12" i="5"/>
  <c r="C12" i="5"/>
  <c r="D11" i="5"/>
  <c r="C11" i="5"/>
  <c r="C43" i="4"/>
  <c r="C42" i="4"/>
  <c r="C41" i="4"/>
  <c r="C40" i="4"/>
  <c r="C39" i="4"/>
  <c r="C94" i="4" s="1"/>
  <c r="C38" i="4"/>
  <c r="C37" i="4"/>
  <c r="C36" i="4"/>
  <c r="C35" i="4"/>
  <c r="C34" i="4"/>
  <c r="C25" i="4"/>
  <c r="C24" i="4"/>
  <c r="C79" i="4" s="1"/>
  <c r="C22" i="4"/>
  <c r="C77" i="4" s="1"/>
  <c r="C21" i="4"/>
  <c r="C76" i="4" s="1"/>
  <c r="C20" i="4"/>
  <c r="C75" i="4" s="1"/>
  <c r="C18" i="4"/>
  <c r="C73" i="4" s="1"/>
  <c r="C17" i="4"/>
  <c r="C15" i="4"/>
  <c r="C14" i="4"/>
  <c r="C13" i="4"/>
  <c r="C12" i="4"/>
  <c r="C11" i="4"/>
  <c r="C10" i="4"/>
  <c r="D12" i="4" l="1"/>
  <c r="D67" i="4" s="1"/>
  <c r="C67" i="4"/>
  <c r="D25" i="4"/>
  <c r="D80" i="4" s="1"/>
  <c r="C80" i="4"/>
  <c r="D13" i="4"/>
  <c r="D68" i="4" s="1"/>
  <c r="C68" i="4"/>
  <c r="D34" i="4"/>
  <c r="D89" i="4" s="1"/>
  <c r="C89" i="4"/>
  <c r="D38" i="4"/>
  <c r="D93" i="4" s="1"/>
  <c r="C93" i="4"/>
  <c r="D41" i="4"/>
  <c r="D96" i="4" s="1"/>
  <c r="C96" i="4"/>
  <c r="D17" i="4"/>
  <c r="D72" i="4" s="1"/>
  <c r="C72" i="4"/>
  <c r="D37" i="4"/>
  <c r="D92" i="4" s="1"/>
  <c r="C92" i="4"/>
  <c r="D10" i="4"/>
  <c r="D65" i="4" s="1"/>
  <c r="C65" i="4"/>
  <c r="D14" i="4"/>
  <c r="D69" i="4" s="1"/>
  <c r="C69" i="4"/>
  <c r="D35" i="4"/>
  <c r="D90" i="4" s="1"/>
  <c r="C90" i="4"/>
  <c r="D42" i="4"/>
  <c r="D97" i="4" s="1"/>
  <c r="C97" i="4"/>
  <c r="D40" i="4"/>
  <c r="D95" i="4" s="1"/>
  <c r="C95" i="4"/>
  <c r="D11" i="4"/>
  <c r="D66" i="4" s="1"/>
  <c r="C66" i="4"/>
  <c r="D15" i="4"/>
  <c r="D70" i="4" s="1"/>
  <c r="C70" i="4"/>
  <c r="D36" i="4"/>
  <c r="D91" i="4" s="1"/>
  <c r="C91" i="4"/>
  <c r="D39" i="4"/>
  <c r="D94" i="4" s="1"/>
  <c r="E47" i="4"/>
  <c r="F47" i="4" s="1"/>
  <c r="B47" i="4" s="1"/>
  <c r="C98" i="4"/>
  <c r="C36" i="7"/>
  <c r="D36" i="7" s="1"/>
  <c r="E36" i="7" s="1"/>
  <c r="E28" i="7"/>
  <c r="E41" i="7"/>
  <c r="E12" i="7"/>
  <c r="C16" i="7"/>
  <c r="D16" i="7" s="1"/>
  <c r="E16" i="7" s="1"/>
  <c r="E25" i="7"/>
  <c r="E38" i="7"/>
  <c r="K15" i="6"/>
  <c r="L20" i="6"/>
  <c r="I85" i="6"/>
  <c r="J85" i="6" s="1"/>
  <c r="C85" i="6" s="1"/>
  <c r="D85" i="6" s="1"/>
  <c r="E85" i="6" s="1"/>
  <c r="H85" i="6"/>
  <c r="I11" i="6"/>
  <c r="J11" i="6" s="1"/>
  <c r="C11" i="6" s="1"/>
  <c r="D11" i="6" s="1"/>
  <c r="E11" i="6" s="1"/>
  <c r="M11" i="6"/>
  <c r="I12" i="6"/>
  <c r="J12" i="6" s="1"/>
  <c r="C12" i="6" s="1"/>
  <c r="D12" i="6" s="1"/>
  <c r="E12" i="6" s="1"/>
  <c r="L13" i="6"/>
  <c r="I17" i="6"/>
  <c r="J17" i="6" s="1"/>
  <c r="C17" i="6" s="1"/>
  <c r="D17" i="6" s="1"/>
  <c r="E17" i="6" s="1"/>
  <c r="M16" i="6"/>
  <c r="I16" i="6"/>
  <c r="J16" i="6" s="1"/>
  <c r="C16" i="6" s="1"/>
  <c r="D16" i="6" s="1"/>
  <c r="E16" i="6" s="1"/>
  <c r="I18" i="6"/>
  <c r="J18" i="6" s="1"/>
  <c r="C18" i="6" s="1"/>
  <c r="D18" i="6" s="1"/>
  <c r="E18" i="6" s="1"/>
  <c r="L16" i="6"/>
  <c r="L15" i="6"/>
  <c r="H15" i="6"/>
  <c r="K16" i="6"/>
  <c r="M15" i="6"/>
  <c r="K21" i="6"/>
  <c r="I73" i="6"/>
  <c r="J73" i="6" s="1"/>
  <c r="C73" i="6" s="1"/>
  <c r="D73" i="6" s="1"/>
  <c r="E73" i="6" s="1"/>
  <c r="I72" i="6"/>
  <c r="J72" i="6" s="1"/>
  <c r="H72" i="6"/>
  <c r="M13" i="6"/>
  <c r="H10" i="6"/>
  <c r="K11" i="6"/>
  <c r="M20" i="6"/>
  <c r="I21" i="6"/>
  <c r="J21" i="6" s="1"/>
  <c r="C21" i="6" s="1"/>
  <c r="D21" i="6" s="1"/>
  <c r="E21" i="6" s="1"/>
  <c r="M21" i="6"/>
  <c r="I22" i="6"/>
  <c r="J22" i="6" s="1"/>
  <c r="C22" i="6" s="1"/>
  <c r="D22" i="6" s="1"/>
  <c r="E22" i="6" s="1"/>
  <c r="K25" i="6"/>
  <c r="K26" i="6"/>
  <c r="H25" i="6"/>
  <c r="L25" i="6"/>
  <c r="L26" i="6"/>
  <c r="I28" i="6"/>
  <c r="J28" i="6" s="1"/>
  <c r="C28" i="6" s="1"/>
  <c r="D28" i="6" s="1"/>
  <c r="E28" i="6" s="1"/>
  <c r="I32" i="6"/>
  <c r="J32" i="6" s="1"/>
  <c r="C32" i="6" s="1"/>
  <c r="D32" i="6" s="1"/>
  <c r="E32" i="6" s="1"/>
  <c r="I34" i="6"/>
  <c r="J34" i="6" s="1"/>
  <c r="C34" i="6" s="1"/>
  <c r="D34" i="6" s="1"/>
  <c r="E34" i="6" s="1"/>
  <c r="I37" i="6"/>
  <c r="J37" i="6" s="1"/>
  <c r="C37" i="6" s="1"/>
  <c r="D37" i="6" s="1"/>
  <c r="E37" i="6" s="1"/>
  <c r="I39" i="6"/>
  <c r="J39" i="6" s="1"/>
  <c r="C39" i="6" s="1"/>
  <c r="D39" i="6" s="1"/>
  <c r="E39" i="6" s="1"/>
  <c r="I42" i="6"/>
  <c r="J42" i="6" s="1"/>
  <c r="C42" i="6" s="1"/>
  <c r="D42" i="6" s="1"/>
  <c r="E42" i="6" s="1"/>
  <c r="I44" i="6"/>
  <c r="J44" i="6" s="1"/>
  <c r="C44" i="6" s="1"/>
  <c r="D44" i="6" s="1"/>
  <c r="E44" i="6" s="1"/>
  <c r="I47" i="6"/>
  <c r="J47" i="6" s="1"/>
  <c r="C47" i="6" s="1"/>
  <c r="D47" i="6" s="1"/>
  <c r="E47" i="6" s="1"/>
  <c r="I49" i="6"/>
  <c r="J49" i="6" s="1"/>
  <c r="C49" i="6" s="1"/>
  <c r="D49" i="6" s="1"/>
  <c r="E49" i="6" s="1"/>
  <c r="I53" i="6"/>
  <c r="J53" i="6" s="1"/>
  <c r="C53" i="6" s="1"/>
  <c r="D53" i="6" s="1"/>
  <c r="E53" i="6" s="1"/>
  <c r="I55" i="6"/>
  <c r="J55" i="6" s="1"/>
  <c r="C55" i="6" s="1"/>
  <c r="D55" i="6" s="1"/>
  <c r="E55" i="6" s="1"/>
  <c r="I58" i="6"/>
  <c r="J58" i="6" s="1"/>
  <c r="C58" i="6" s="1"/>
  <c r="D58" i="6" s="1"/>
  <c r="E58" i="6" s="1"/>
  <c r="I60" i="6"/>
  <c r="J60" i="6" s="1"/>
  <c r="C60" i="6" s="1"/>
  <c r="D60" i="6" s="1"/>
  <c r="E60" i="6" s="1"/>
  <c r="I63" i="6"/>
  <c r="J63" i="6" s="1"/>
  <c r="C63" i="6" s="1"/>
  <c r="D63" i="6" s="1"/>
  <c r="E63" i="6" s="1"/>
  <c r="I65" i="6"/>
  <c r="J65" i="6" s="1"/>
  <c r="C65" i="6" s="1"/>
  <c r="D65" i="6" s="1"/>
  <c r="E65" i="6" s="1"/>
  <c r="I68" i="6"/>
  <c r="J68" i="6" s="1"/>
  <c r="C68" i="6" s="1"/>
  <c r="D68" i="6" s="1"/>
  <c r="E68" i="6" s="1"/>
  <c r="I70" i="6"/>
  <c r="J70" i="6" s="1"/>
  <c r="C70" i="6" s="1"/>
  <c r="D70" i="6" s="1"/>
  <c r="E70" i="6" s="1"/>
  <c r="H79" i="6"/>
  <c r="H81" i="6"/>
  <c r="I87" i="6"/>
  <c r="J87" i="6" s="1"/>
  <c r="C87" i="6" s="1"/>
  <c r="D87" i="6" s="1"/>
  <c r="E87" i="6" s="1"/>
  <c r="K20" i="6"/>
  <c r="M25" i="6"/>
  <c r="I26" i="6"/>
  <c r="J26" i="6" s="1"/>
  <c r="C26" i="6" s="1"/>
  <c r="D26" i="6" s="1"/>
  <c r="E26" i="6" s="1"/>
  <c r="M26" i="6"/>
  <c r="I79" i="6"/>
  <c r="J79" i="6" s="1"/>
  <c r="C79" i="6" s="1"/>
  <c r="D79" i="6" s="1"/>
  <c r="E79" i="6" s="1"/>
  <c r="D43" i="4"/>
  <c r="D98" i="4" s="1"/>
  <c r="C16" i="4"/>
  <c r="E44" i="4"/>
  <c r="F44" i="4" s="1"/>
  <c r="B44" i="4" s="1"/>
  <c r="E45" i="4"/>
  <c r="F45" i="4" s="1"/>
  <c r="B45" i="4" s="1"/>
  <c r="E46" i="4"/>
  <c r="F46" i="4" s="1"/>
  <c r="B46" i="4" s="1"/>
  <c r="C44" i="4" l="1"/>
  <c r="D44" i="4" s="1"/>
  <c r="B99" i="4"/>
  <c r="D16" i="4"/>
  <c r="D71" i="4" s="1"/>
  <c r="C71" i="4"/>
  <c r="C47" i="4"/>
  <c r="B102" i="4"/>
  <c r="C45" i="4"/>
  <c r="D45" i="4" s="1"/>
  <c r="B100" i="4"/>
  <c r="C46" i="4"/>
  <c r="D46" i="4" s="1"/>
  <c r="B101" i="4"/>
  <c r="G40" i="2"/>
  <c r="C40" i="2" s="1"/>
  <c r="C92" i="2"/>
  <c r="D92" i="2" s="1"/>
  <c r="C89" i="2"/>
  <c r="D89" i="2" s="1"/>
  <c r="C88" i="2"/>
  <c r="D88" i="2" s="1"/>
  <c r="C87" i="2"/>
  <c r="D87" i="2" s="1"/>
  <c r="C86" i="2"/>
  <c r="D86" i="2" s="1"/>
  <c r="C78" i="2"/>
  <c r="D78" i="2" s="1"/>
  <c r="C77" i="2"/>
  <c r="D77" i="2" s="1"/>
  <c r="C74" i="2"/>
  <c r="D74" i="2" s="1"/>
  <c r="C73" i="2"/>
  <c r="D73" i="2" s="1"/>
  <c r="D59" i="2"/>
  <c r="D57" i="2"/>
  <c r="D55" i="2"/>
  <c r="D53" i="2"/>
  <c r="D51" i="2"/>
  <c r="D50" i="2"/>
  <c r="D47" i="2"/>
  <c r="D46" i="2"/>
  <c r="D45" i="2"/>
  <c r="D44" i="2"/>
  <c r="D37" i="2"/>
  <c r="D35" i="2"/>
  <c r="D33" i="2"/>
  <c r="D31" i="2"/>
  <c r="D27" i="2"/>
  <c r="D25" i="2"/>
  <c r="D23" i="2"/>
  <c r="D21" i="2"/>
  <c r="D17" i="2"/>
  <c r="D111" i="2" s="1"/>
  <c r="D15" i="2"/>
  <c r="D13" i="2"/>
  <c r="D11" i="2"/>
  <c r="D105" i="2" s="1"/>
  <c r="E53" i="2" l="1"/>
  <c r="D147" i="2"/>
  <c r="E147" i="2" s="1"/>
  <c r="E47" i="2"/>
  <c r="D140" i="2"/>
  <c r="E140" i="2" s="1"/>
  <c r="E55" i="2"/>
  <c r="D149" i="2"/>
  <c r="E149" i="2" s="1"/>
  <c r="E46" i="2"/>
  <c r="D139" i="2"/>
  <c r="E139" i="2" s="1"/>
  <c r="E57" i="2"/>
  <c r="D151" i="2"/>
  <c r="E151" i="2" s="1"/>
  <c r="E44" i="2"/>
  <c r="D137" i="2"/>
  <c r="E137" i="2" s="1"/>
  <c r="E50" i="2"/>
  <c r="E144" i="2" s="1"/>
  <c r="D144" i="2"/>
  <c r="E45" i="2"/>
  <c r="D138" i="2"/>
  <c r="E138" i="2" s="1"/>
  <c r="E51" i="2"/>
  <c r="D145" i="2"/>
  <c r="E145" i="2" s="1"/>
  <c r="E59" i="2"/>
  <c r="D153" i="2"/>
  <c r="E153" i="2" s="1"/>
  <c r="F35" i="2"/>
  <c r="G35" i="2" s="1"/>
  <c r="C36" i="2" s="1"/>
  <c r="D129" i="2"/>
  <c r="E129" i="2" s="1"/>
  <c r="F37" i="2"/>
  <c r="G37" i="2" s="1"/>
  <c r="C38" i="2" s="1"/>
  <c r="D131" i="2"/>
  <c r="E131" i="2" s="1"/>
  <c r="D40" i="2"/>
  <c r="C134" i="2"/>
  <c r="E31" i="2"/>
  <c r="D125" i="2"/>
  <c r="E125" i="2" s="1"/>
  <c r="F33" i="2"/>
  <c r="G33" i="2" s="1"/>
  <c r="D127" i="2"/>
  <c r="E127" i="2" s="1"/>
  <c r="F25" i="2"/>
  <c r="D119" i="2"/>
  <c r="E27" i="2"/>
  <c r="E121" i="2" s="1"/>
  <c r="D121" i="2"/>
  <c r="E21" i="2"/>
  <c r="E115" i="2" s="1"/>
  <c r="D115" i="2"/>
  <c r="F23" i="2"/>
  <c r="D117" i="2"/>
  <c r="D109" i="2"/>
  <c r="D107" i="2"/>
  <c r="E107" i="2" s="1"/>
  <c r="F17" i="2"/>
  <c r="G17" i="2" s="1"/>
  <c r="C18" i="2" s="1"/>
  <c r="E11" i="2"/>
  <c r="E105" i="2"/>
  <c r="F15" i="2"/>
  <c r="G15" i="2" s="1"/>
  <c r="C16" i="2" s="1"/>
  <c r="C110" i="2" s="1"/>
  <c r="F13" i="2"/>
  <c r="G13" i="2" s="1"/>
  <c r="C14" i="2" s="1"/>
  <c r="C108" i="2" s="1"/>
  <c r="D47" i="4"/>
  <c r="E49" i="4"/>
  <c r="F49" i="4" s="1"/>
  <c r="B49" i="4" s="1"/>
  <c r="E48" i="4"/>
  <c r="F48" i="4" s="1"/>
  <c r="B48" i="4" s="1"/>
  <c r="E50" i="4"/>
  <c r="F50" i="4" s="1"/>
  <c r="B50" i="4" s="1"/>
  <c r="E17" i="2"/>
  <c r="F27" i="2"/>
  <c r="F31" i="2"/>
  <c r="G31" i="2" s="1"/>
  <c r="C32" i="2" s="1"/>
  <c r="F21" i="2"/>
  <c r="F11" i="2"/>
  <c r="G11" i="2" s="1"/>
  <c r="C12" i="2" s="1"/>
  <c r="C106" i="2" s="1"/>
  <c r="C34" i="2"/>
  <c r="E37" i="2"/>
  <c r="E15" i="2"/>
  <c r="E25" i="2"/>
  <c r="E119" i="2" s="1"/>
  <c r="E35" i="2"/>
  <c r="E13" i="2"/>
  <c r="E23" i="2"/>
  <c r="E117" i="2" s="1"/>
  <c r="E33" i="2"/>
  <c r="D32" i="2" l="1"/>
  <c r="C126" i="2"/>
  <c r="D34" i="2"/>
  <c r="C128" i="2"/>
  <c r="D36" i="2"/>
  <c r="C130" i="2"/>
  <c r="D38" i="2"/>
  <c r="C132" i="2"/>
  <c r="E40" i="2"/>
  <c r="D134" i="2"/>
  <c r="E134" i="2" s="1"/>
  <c r="G21" i="2"/>
  <c r="F115" i="2"/>
  <c r="G23" i="2"/>
  <c r="F117" i="2"/>
  <c r="G27" i="2"/>
  <c r="F121" i="2"/>
  <c r="G25" i="2"/>
  <c r="F119" i="2"/>
  <c r="D18" i="2"/>
  <c r="C112" i="2"/>
  <c r="D16" i="2"/>
  <c r="D110" i="2" s="1"/>
  <c r="E110" i="2" s="1"/>
  <c r="D12" i="2"/>
  <c r="D106" i="2" s="1"/>
  <c r="D14" i="2"/>
  <c r="C50" i="4"/>
  <c r="D50" i="4" s="1"/>
  <c r="B105" i="4"/>
  <c r="C48" i="4"/>
  <c r="D48" i="4" s="1"/>
  <c r="B103" i="4"/>
  <c r="C49" i="4"/>
  <c r="D49" i="4" s="1"/>
  <c r="B104" i="4"/>
  <c r="E38" i="2" l="1"/>
  <c r="D132" i="2"/>
  <c r="E132" i="2" s="1"/>
  <c r="E34" i="2"/>
  <c r="D128" i="2"/>
  <c r="E128" i="2" s="1"/>
  <c r="E36" i="2"/>
  <c r="D130" i="2"/>
  <c r="E130" i="2" s="1"/>
  <c r="E32" i="2"/>
  <c r="D126" i="2"/>
  <c r="E126" i="2" s="1"/>
  <c r="G119" i="2"/>
  <c r="C26" i="2"/>
  <c r="G117" i="2"/>
  <c r="C24" i="2"/>
  <c r="C28" i="2"/>
  <c r="G121" i="2"/>
  <c r="C22" i="2"/>
  <c r="G115" i="2"/>
  <c r="D108" i="2"/>
  <c r="E108" i="2" s="1"/>
  <c r="E18" i="2"/>
  <c r="D112" i="2"/>
  <c r="E112" i="2" s="1"/>
  <c r="E16" i="2"/>
  <c r="E111" i="2"/>
  <c r="E14" i="2"/>
  <c r="E109" i="2"/>
  <c r="E12" i="2"/>
  <c r="E106" i="2"/>
  <c r="D24" i="2" l="1"/>
  <c r="C118" i="2"/>
  <c r="D22" i="2"/>
  <c r="C116" i="2"/>
  <c r="D26" i="2"/>
  <c r="C120" i="2"/>
  <c r="D28" i="2"/>
  <c r="C122" i="2"/>
  <c r="E28" i="2" l="1"/>
  <c r="E122" i="2" s="1"/>
  <c r="D122" i="2"/>
  <c r="E22" i="2"/>
  <c r="E116" i="2" s="1"/>
  <c r="D116" i="2"/>
  <c r="E26" i="2"/>
  <c r="E120" i="2" s="1"/>
  <c r="D120" i="2"/>
  <c r="E24" i="2"/>
  <c r="E118" i="2" s="1"/>
  <c r="D1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tc={F88B6D90-239F-4257-AAC2-711229F1AFA1}</author>
    <author>tc={956E78BC-0E37-4A06-B150-B04A30A7220C}</author>
  </authors>
  <commentList>
    <comment ref="A25" authorId="0" shapeId="0" xr:uid="{F88B6D90-239F-4257-AAC2-711229F1AFA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Achtung die Mustertaife sprechen von Laufkilometern</t>
      </text>
    </comment>
    <comment ref="A26" authorId="1" shapeId="0" xr:uid="{956E78BC-0E37-4A06-B150-B04A30A7220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Achtung die Mustertaife sprechen von Laufkilometern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tc={3D59F714-F0C3-417A-A1D9-39F955E2AFF6}</author>
  </authors>
  <commentList>
    <comment ref="A2" authorId="0" shapeId="0" xr:uid="{3D59F714-F0C3-417A-A1D9-39F955E2AFF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Standardtarife per Gesetz vorgegeben, lt. Rosso können auch die Koeffizienten nicht angetastet werden; Tagesdienste Müll dürfen nicht vorkommen in Tarif</t>
      </text>
    </comment>
  </commentList>
</comments>
</file>

<file path=xl/sharedStrings.xml><?xml version="1.0" encoding="utf-8"?>
<sst xmlns="http://schemas.openxmlformats.org/spreadsheetml/2006/main" count="707" uniqueCount="284">
  <si>
    <t>Allegato A</t>
  </si>
  <si>
    <r>
      <t xml:space="preserve">In die </t>
    </r>
    <r>
      <rPr>
        <b/>
        <sz val="11"/>
        <color theme="1"/>
        <rFont val="Calibri"/>
        <family val="2"/>
        <scheme val="minor"/>
      </rPr>
      <t>Zone A</t>
    </r>
    <r>
      <rPr>
        <sz val="11"/>
        <color theme="1"/>
        <rFont val="Calibri"/>
        <family val="2"/>
        <scheme val="minor"/>
      </rPr>
      <t xml:space="preserve"> fallen folgende öffentliche Straßen und Plätze:
</t>
    </r>
    <r>
      <rPr>
        <b/>
        <sz val="11"/>
        <color theme="1"/>
        <rFont val="Calibri"/>
        <family val="2"/>
        <scheme val="minor"/>
      </rPr>
      <t>Rathausplatz</t>
    </r>
  </si>
  <si>
    <r>
      <t xml:space="preserve">Rientrano nella </t>
    </r>
    <r>
      <rPr>
        <b/>
        <sz val="11"/>
        <color theme="1"/>
        <rFont val="Calibri"/>
        <family val="2"/>
        <scheme val="minor"/>
      </rPr>
      <t>zona B</t>
    </r>
    <r>
      <rPr>
        <sz val="11"/>
        <color theme="1"/>
        <rFont val="Calibri"/>
        <family val="2"/>
        <scheme val="minor"/>
      </rPr>
      <t xml:space="preserve"> </t>
    </r>
    <r>
      <rPr>
        <b/>
        <sz val="11"/>
        <color theme="1"/>
        <rFont val="Calibri"/>
        <family val="2"/>
        <scheme val="minor"/>
      </rPr>
      <t xml:space="preserve">tutte le altre strade ed aree pubbliche </t>
    </r>
  </si>
  <si>
    <r>
      <t xml:space="preserve">Rientrano nella zona A le seguenti strade ed aree pubbliche:
</t>
    </r>
    <r>
      <rPr>
        <b/>
        <sz val="11"/>
        <color theme="1"/>
        <rFont val="Calibri"/>
        <family val="2"/>
        <scheme val="minor"/>
      </rPr>
      <t>Piazzia del Municipio</t>
    </r>
  </si>
  <si>
    <r>
      <t xml:space="preserve">In die </t>
    </r>
    <r>
      <rPr>
        <b/>
        <sz val="11"/>
        <color theme="1"/>
        <rFont val="Calibri"/>
        <family val="2"/>
        <scheme val="minor"/>
      </rPr>
      <t>Zone B</t>
    </r>
    <r>
      <rPr>
        <sz val="11"/>
        <color theme="1"/>
        <rFont val="Calibri"/>
        <family val="2"/>
        <scheme val="minor"/>
      </rPr>
      <t xml:space="preserve"> fallen </t>
    </r>
    <r>
      <rPr>
        <b/>
        <sz val="11"/>
        <color theme="1"/>
        <rFont val="Calibri"/>
        <family val="2"/>
        <scheme val="minor"/>
      </rPr>
      <t>alle anderen öffentlichen Straßen und Plätze</t>
    </r>
  </si>
  <si>
    <t xml:space="preserve">Anhang A </t>
  </si>
  <si>
    <t>Einteilung des Gemeindegebietes in Zonen</t>
  </si>
  <si>
    <t>Suddivisione del territorio comunale in zone</t>
  </si>
  <si>
    <t>Kategorien für die Werbeaussendungen 
Aritikel 23 Absatz 1 der Gemeindeverordnung</t>
  </si>
  <si>
    <t>Categorie per la diffusione pubblicitaria
Articolo 23 comma 1 del regolamento comunale</t>
  </si>
  <si>
    <r>
      <t xml:space="preserve">In die </t>
    </r>
    <r>
      <rPr>
        <b/>
        <sz val="11"/>
        <color theme="1"/>
        <rFont val="Calibri"/>
        <family val="2"/>
        <scheme val="minor"/>
      </rPr>
      <t>Sonderkategorie</t>
    </r>
    <r>
      <rPr>
        <sz val="11"/>
        <color theme="1"/>
        <rFont val="Calibri"/>
        <family val="2"/>
        <scheme val="minor"/>
      </rPr>
      <t xml:space="preserve"> fallen folgende öffentliche Straßen und Plätze:
</t>
    </r>
    <r>
      <rPr>
        <b/>
        <sz val="11"/>
        <color theme="1"/>
        <rFont val="Calibri"/>
        <family val="2"/>
        <scheme val="minor"/>
      </rPr>
      <t>keine</t>
    </r>
  </si>
  <si>
    <r>
      <t xml:space="preserve">In die </t>
    </r>
    <r>
      <rPr>
        <b/>
        <sz val="11"/>
        <color theme="1"/>
        <rFont val="Calibri"/>
        <family val="2"/>
        <scheme val="minor"/>
      </rPr>
      <t>normale Kategorie</t>
    </r>
    <r>
      <rPr>
        <sz val="11"/>
        <color theme="1"/>
        <rFont val="Calibri"/>
        <family val="2"/>
        <scheme val="minor"/>
      </rPr>
      <t xml:space="preserve"> fallen </t>
    </r>
    <r>
      <rPr>
        <b/>
        <sz val="11"/>
        <color theme="1"/>
        <rFont val="Calibri"/>
        <family val="2"/>
        <scheme val="minor"/>
      </rPr>
      <t>alle</t>
    </r>
    <r>
      <rPr>
        <sz val="11"/>
        <color theme="1"/>
        <rFont val="Calibri"/>
        <family val="2"/>
        <scheme val="minor"/>
      </rPr>
      <t xml:space="preserve">  </t>
    </r>
    <r>
      <rPr>
        <b/>
        <sz val="11"/>
        <color theme="1"/>
        <rFont val="Calibri"/>
        <family val="2"/>
        <scheme val="minor"/>
      </rPr>
      <t>öffentlichen Straßen und Plätze</t>
    </r>
  </si>
  <si>
    <r>
      <t xml:space="preserve">Rientrano nella </t>
    </r>
    <r>
      <rPr>
        <b/>
        <sz val="11"/>
        <color theme="1"/>
        <rFont val="Calibri"/>
        <family val="2"/>
        <scheme val="minor"/>
      </rPr>
      <t>categoria</t>
    </r>
    <r>
      <rPr>
        <sz val="11"/>
        <color theme="1"/>
        <rFont val="Calibri"/>
        <family val="2"/>
        <scheme val="minor"/>
      </rPr>
      <t xml:space="preserve"> </t>
    </r>
    <r>
      <rPr>
        <b/>
        <sz val="11"/>
        <color theme="1"/>
        <rFont val="Calibri"/>
        <family val="2"/>
        <scheme val="minor"/>
      </rPr>
      <t>speciale</t>
    </r>
    <r>
      <rPr>
        <sz val="11"/>
        <color theme="1"/>
        <rFont val="Calibri"/>
        <family val="2"/>
        <scheme val="minor"/>
      </rPr>
      <t xml:space="preserve"> le seguenti strade ed aree pubbliche:
</t>
    </r>
    <r>
      <rPr>
        <b/>
        <sz val="11"/>
        <color theme="1"/>
        <rFont val="Calibri"/>
        <family val="2"/>
        <scheme val="minor"/>
      </rPr>
      <t>nessuna</t>
    </r>
  </si>
  <si>
    <r>
      <t xml:space="preserve">Rientrano nella </t>
    </r>
    <r>
      <rPr>
        <b/>
        <sz val="11"/>
        <color theme="1"/>
        <rFont val="Calibri"/>
        <family val="2"/>
        <scheme val="minor"/>
      </rPr>
      <t>categoria normale</t>
    </r>
    <r>
      <rPr>
        <sz val="11"/>
        <color theme="1"/>
        <rFont val="Calibri"/>
        <family val="2"/>
        <scheme val="minor"/>
      </rPr>
      <t xml:space="preserve"> </t>
    </r>
    <r>
      <rPr>
        <b/>
        <sz val="11"/>
        <color theme="1"/>
        <rFont val="Calibri"/>
        <family val="2"/>
        <scheme val="minor"/>
      </rPr>
      <t xml:space="preserve">tutte le strade ed aree pubbliche </t>
    </r>
  </si>
  <si>
    <t>Kategorien für die Besetzung von öffentlichem Grund und auf Märkten
Aritikel 15 Absatz 2 der Gemeindeverordnung</t>
  </si>
  <si>
    <t>Categorie per l'occupazione  del suolo pubblico e nei mercati
Articolo 15 comma 2 del regolamento comunale</t>
  </si>
  <si>
    <t>Kategorien für die Tankstellen und Rauchwarenautomate 
Aritikel 21 Absatz 1 der Gemeindeverordnung</t>
  </si>
  <si>
    <t>Categorie per i distributori di carburanti e di tabacchi 
Articolo 21 comma 1 del regolamento comunale</t>
  </si>
  <si>
    <r>
      <t xml:space="preserve">Die </t>
    </r>
    <r>
      <rPr>
        <b/>
        <sz val="11"/>
        <color theme="1"/>
        <rFont val="Calibri"/>
        <family val="2"/>
        <scheme val="minor"/>
      </rPr>
      <t>Zone</t>
    </r>
    <r>
      <rPr>
        <sz val="11"/>
        <color theme="1"/>
        <rFont val="Calibri"/>
        <family val="2"/>
        <scheme val="minor"/>
      </rPr>
      <t xml:space="preserve"> </t>
    </r>
    <r>
      <rPr>
        <b/>
        <sz val="11"/>
        <color theme="1"/>
        <rFont val="Calibri"/>
        <family val="2"/>
        <scheme val="minor"/>
      </rPr>
      <t>Ortskern</t>
    </r>
    <r>
      <rPr>
        <sz val="11"/>
        <color theme="1"/>
        <rFont val="Calibri"/>
        <family val="2"/>
        <scheme val="minor"/>
      </rPr>
      <t xml:space="preserve"> umfasst alle Straßen, Plätze und
öffentliche Flächen, die nach dem aktuellen
Plan zur „Abgrenzung der verbauten
Ortskerne“ zum verbauten Ortskern gehören</t>
    </r>
  </si>
  <si>
    <r>
      <t>Die Zone "</t>
    </r>
    <r>
      <rPr>
        <b/>
        <sz val="11"/>
        <color theme="1"/>
        <rFont val="Calibri"/>
        <family val="2"/>
        <scheme val="minor"/>
      </rPr>
      <t>zum Ortskern anschließendes Gebiet</t>
    </r>
    <r>
      <rPr>
        <sz val="11"/>
        <color theme="1"/>
        <rFont val="Calibri"/>
        <family val="2"/>
        <scheme val="minor"/>
      </rPr>
      <t>" umfasst alle Straßen, Plätze und
öffentliche Flächen, die nach dem aktuellen
Plan zur „Abgrenzung der verbauten
Ortskerne“ außerhalb des verbauten
Ortskernes gehören.</t>
    </r>
  </si>
  <si>
    <r>
      <t xml:space="preserve">La zona </t>
    </r>
    <r>
      <rPr>
        <b/>
        <sz val="11"/>
        <color theme="1"/>
        <rFont val="Calibri"/>
        <family val="2"/>
        <scheme val="minor"/>
      </rPr>
      <t>centro</t>
    </r>
    <r>
      <rPr>
        <sz val="11"/>
        <color theme="1"/>
        <rFont val="Calibri"/>
        <family val="2"/>
        <scheme val="minor"/>
      </rPr>
      <t xml:space="preserve"> </t>
    </r>
    <r>
      <rPr>
        <b/>
        <sz val="11"/>
        <color theme="1"/>
        <rFont val="Calibri"/>
        <family val="2"/>
        <scheme val="minor"/>
      </rPr>
      <t>abitato</t>
    </r>
    <r>
      <rPr>
        <sz val="11"/>
        <color theme="1"/>
        <rFont val="Calibri"/>
        <family val="2"/>
        <scheme val="minor"/>
      </rPr>
      <t xml:space="preserve"> comprende tutte le strade, piazze
e aree pubbliche che appartengono al centro
abitato secondo l‘attuale piano „delimitazione
del centro abitato“</t>
    </r>
  </si>
  <si>
    <r>
      <t xml:space="preserve">La zona </t>
    </r>
    <r>
      <rPr>
        <b/>
        <sz val="11"/>
        <color theme="1"/>
        <rFont val="Calibri"/>
        <family val="2"/>
        <scheme val="minor"/>
      </rPr>
      <t>limitrofa</t>
    </r>
    <r>
      <rPr>
        <sz val="11"/>
        <color theme="1"/>
        <rFont val="Calibri"/>
        <family val="2"/>
        <scheme val="minor"/>
      </rPr>
      <t xml:space="preserve"> include tutte le strade, le piazze e le aree pubbliche che sono incluse al di fuori del nucleo del villaggio costruito secondo l‘attuale piano „delimitazione del centro abitato“</t>
    </r>
  </si>
  <si>
    <t>Jahresstandardtarif</t>
  </si>
  <si>
    <t>Tagesstandardtarif</t>
  </si>
  <si>
    <t>TARIF pro QM</t>
  </si>
  <si>
    <t>Es wurde die Exceltabelle der Mitteilung Nr. 16/2019 mit den um 50% erhöhten Tarifen verwendet. Da die Werbesteuer bis zu 3 Monate auf Monatsbasis berechnet wurde, war es notwendig, den Koeffizienten im Verhältnis zum neuen Tagestarifs zu berechnen, d.h. die 1,343 €, die in der Werbesteuer als 10% der 13,43 € berechnet wurden, sind jetzt das Produkt aus 1,360*0,0329*30Tage.</t>
  </si>
  <si>
    <t>Typologie der Werbeaussendung</t>
  </si>
  <si>
    <t>Anwendungszeitraum</t>
  </si>
  <si>
    <t>Koeffizient</t>
  </si>
  <si>
    <t>NORMALE KATEGORIE</t>
  </si>
  <si>
    <r>
      <t xml:space="preserve">SONDERKATEGORIE (NK + </t>
    </r>
    <r>
      <rPr>
        <b/>
        <sz val="8"/>
        <color rgb="FF7030A0"/>
        <rFont val="Calibri (Textkörper)"/>
      </rPr>
      <t>50%</t>
    </r>
    <r>
      <rPr>
        <b/>
        <sz val="8"/>
        <color theme="1"/>
        <rFont val="Calibri"/>
        <family val="2"/>
        <scheme val="minor"/>
      </rPr>
      <t>)</t>
    </r>
  </si>
  <si>
    <t>Firmenschilder, Schilder, Werbetafeln, Türschilder, Fahnen</t>
  </si>
  <si>
    <t>bis zu 1 m²</t>
  </si>
  <si>
    <t>pro Kalenderjahr</t>
  </si>
  <si>
    <t>sofern nicht länger als 3 Monate</t>
  </si>
  <si>
    <t>pro Monat oder Bruchteil davon</t>
  </si>
  <si>
    <t>größer als 1 m² und bis zu 5,5 m²</t>
  </si>
  <si>
    <t>größer als 5,5 m² und bis zu 8,5 m²</t>
  </si>
  <si>
    <t>größer als 8,5 m²</t>
  </si>
  <si>
    <t>Beleuchtete Werbung</t>
  </si>
  <si>
    <t>Leuchttafeln und Projektionen im Auftrag Dritter</t>
  </si>
  <si>
    <t>über 1 m²</t>
  </si>
  <si>
    <t>Leuchttafeln und Projektionen im eigenen Auftrag</t>
  </si>
  <si>
    <t>größer als 1 m²</t>
  </si>
  <si>
    <t>Spruchbänder über Straßen oder über Plätze</t>
  </si>
  <si>
    <t>pro Zeitraum von 15 Tagen oder Bruchteil davon</t>
  </si>
  <si>
    <t>Tarif pro Fahrzeug</t>
  </si>
  <si>
    <t>Eigenwerbung auf Fahrzeugen, die dem Unternehmen gehören oder in seinem Auftrag für den Transport benutzt werden</t>
  </si>
  <si>
    <t>Es stimmt, dass es nicht mehr die Möglichkeit einer Besteuerung auf der Grundlage von Tonnen gibt, aber das bedeutet nicht, dass keine Erhöhungen beschlossen werden können. Es wurde versucht, die im Jahr 2020 geltenden Tarife auf der Grundlage der Oberfläche vorzuschlagen. In der Verordnung wurde festgelegt, dass diese Werbung als jährlich einzustufen ist.</t>
  </si>
  <si>
    <t>TARIF pro Einheit</t>
  </si>
  <si>
    <t>Dias, Licht- oder Filmprojektionen auf Bildschirmen oder reflektierenden Flächen</t>
  </si>
  <si>
    <t>für die Dauer bis zu 30 Tage</t>
  </si>
  <si>
    <t>am Tag</t>
  </si>
  <si>
    <t>Es wurden die 2020 geltenden Werbesteuertarife verwendet mit Anpassung des Koeffizienten.</t>
  </si>
  <si>
    <t>für die Dauer bis zu 30 Tage, nach den ersten 30 Tagen</t>
  </si>
  <si>
    <t>Werbung mittels Flugzeuge</t>
  </si>
  <si>
    <t>Werbung mittels Luftballone</t>
  </si>
  <si>
    <t>persönliche Verteilung von Flugblättern</t>
  </si>
  <si>
    <t>pro Person und für jeden Tag oder Bruchteil davon</t>
  </si>
  <si>
    <t>Werbung mittels Lautsprecher und Ähnliches</t>
  </si>
  <si>
    <t>pro Werbestand und pro Tag oder Bruchteil davon</t>
  </si>
  <si>
    <t>Vermögensgebühr für die öffentliche Plakatierung ab dem 1.1.2022</t>
  </si>
  <si>
    <t>Standardtarif</t>
  </si>
  <si>
    <t>Anbringung von Plakaten nur mit Format 70 x 100 cm = 1 Blatt</t>
  </si>
  <si>
    <t>SONDERKATEGORIE (NK + 150%)</t>
  </si>
  <si>
    <t>pro Blatt für die ersten 10 Tage</t>
  </si>
  <si>
    <t>nach den ersten 10 Tagen Erhöhung pro Blatt für jeden weiteren Zeitraum von 5 Tagen oder Bruchteile davon</t>
  </si>
  <si>
    <t>Anbringung von Plakaten mit einem Format größer als 1 qm</t>
  </si>
  <si>
    <t>Plakate bis zu 100 x 140 cm = 2 Blätter</t>
  </si>
  <si>
    <t>Plakate bis zu 100 x 210 cm = 3 Blätter</t>
  </si>
  <si>
    <t>Plakate bis zu 140 x 200 cm = 4 Blätter</t>
  </si>
  <si>
    <t>Plakate bis zu 200 x 280 cm = 8 Blätter</t>
  </si>
  <si>
    <t>Plakate bis zu 600 x 280 cm = 24 Blätter</t>
  </si>
  <si>
    <r>
      <t xml:space="preserve">Erhöhungen </t>
    </r>
    <r>
      <rPr>
        <b/>
        <sz val="11"/>
        <color rgb="FF7030A0"/>
        <rFont val="Calibri (Textkörper)"/>
      </rPr>
      <t>pro Blatt</t>
    </r>
    <r>
      <rPr>
        <b/>
        <sz val="11"/>
        <color theme="1"/>
        <rFont val="Calibri"/>
        <family val="2"/>
        <scheme val="minor"/>
      </rPr>
      <t>:</t>
    </r>
  </si>
  <si>
    <t>Aufträge mit weniger als 50 Blätter mit Format 70 x 100 cm</t>
  </si>
  <si>
    <t>Plakate bestehend aus 8 bis 12 Blätter inklusive</t>
  </si>
  <si>
    <t>Plakate bestehend aus mehr als 12 Blätter</t>
  </si>
  <si>
    <t>Anbringung in bestimmten Orten</t>
  </si>
  <si>
    <t>Totenanzeigen</t>
  </si>
  <si>
    <t>50x35 cm  Dauer max 5 Tage</t>
  </si>
  <si>
    <t>Anhang B</t>
  </si>
  <si>
    <t>Tarif pro m²</t>
  </si>
  <si>
    <t>Tarif pro Einheit</t>
  </si>
  <si>
    <r>
      <t xml:space="preserve">Tarife der Vermögensgebühr für Werbeaussendungen </t>
    </r>
    <r>
      <rPr>
        <b/>
        <u/>
        <sz val="11"/>
        <color theme="1"/>
        <rFont val="Calibri (Textkörper)"/>
      </rPr>
      <t>mit</t>
    </r>
    <r>
      <rPr>
        <b/>
        <sz val="11"/>
        <color theme="1"/>
        <rFont val="Calibri"/>
        <family val="2"/>
        <scheme val="minor"/>
      </rPr>
      <t xml:space="preserve"> der Errichtung von Werbeanlagen auf öffentlichem Grund
ab dem 1.1.2022</t>
    </r>
  </si>
  <si>
    <t>bis 1 Monat</t>
  </si>
  <si>
    <t>von 1 bis 3 Monate</t>
  </si>
  <si>
    <t>Jahresbesetzung</t>
  </si>
  <si>
    <t>Tagesbesetzung</t>
  </si>
  <si>
    <t>Tarif pro QM</t>
  </si>
  <si>
    <t>Werbung Tarif QM*</t>
  </si>
  <si>
    <t>* die Daten in den Spalten F, G, H sind jene der Werbung im Blatt "canone pubb e aff"</t>
  </si>
  <si>
    <r>
      <t xml:space="preserve">SONDERKATEGORIE (NK + </t>
    </r>
    <r>
      <rPr>
        <b/>
        <sz val="8"/>
        <color rgb="FF7030A0"/>
        <rFont val="Calibri (Textkörper)"/>
      </rPr>
      <t>50%</t>
    </r>
    <r>
      <rPr>
        <b/>
        <sz val="8"/>
        <color rgb="FF00B050"/>
        <rFont val="Calibri"/>
        <family val="2"/>
        <scheme val="minor"/>
      </rPr>
      <t>)</t>
    </r>
  </si>
  <si>
    <t>Berechnung Summe Besetz + Werbung</t>
  </si>
  <si>
    <t>Berechnung Koeffizienten</t>
  </si>
  <si>
    <t>Tage</t>
  </si>
  <si>
    <t>bis zu 1 Monat</t>
  </si>
  <si>
    <t>sofern über 1 Monat und bis zu 3 Monate</t>
  </si>
  <si>
    <t>sofern über 3 Monate</t>
  </si>
  <si>
    <t xml:space="preserve"> Die Ermäßigung 0,5 für überir-dischen Raum berücksichtigt</t>
  </si>
  <si>
    <t>sofern über 1 Monat</t>
  </si>
  <si>
    <t>für eine Dauer bis zu 14 Tage</t>
  </si>
  <si>
    <t>am Tag für jeden qm Besetzung</t>
  </si>
  <si>
    <t xml:space="preserve">sofern nicht geringer als 14 Tage und bis zu 30 Tage </t>
  </si>
  <si>
    <t>sofern über 30 Tage, nach den ersten 30 Tagen</t>
  </si>
  <si>
    <t>Erklärungen:</t>
  </si>
  <si>
    <t>Dies ist die Basistabelle, die für jene Fälle zu verwenden ist, bei denen die Werbeanlage auf öffentlichem Grund errichtet wird. Es wurden nur jene Typologien von Werbeaussendungen vorgesehen, für welche es eine Errichtung von Werbeanlagen gibt. Die Reduzierung für Untergrund wurde daher nicht in Betracht gezogen, ebenso wenig wie die Werbung auf Fahrzeugen, da letztere nie öffentlicher Grund sind. Markisen wurden ebenfalls nicht in Betracht gezogen, da sie eine zusätzliche Funktion (Schutz vor Sonne und Regen) im Vergleich zu einer Anlage für die Werbung haben. Deshalb ist in diesen Fällen sowohl die Besetzungsgebühr als auch die Werbegebühr geschuldet. Dasselbe gilt für die Gerüste auf Baustellen. Weitere Ermäßigungen wie die für die Besetzung von oberirdischen Raum, für Wanderausstellungen und gemeinnützige Organisationen sowie für gastgewerbliche Betriebe wurden nicht mehr in Betracht gezogen, somit bedarf es keiner weiteren Tabellen.</t>
  </si>
  <si>
    <t>Für Firmenschilder, Schilder, Werbetafeln, Türschilder, Fahnen, beleuchtete Werbung, Leuchttafeln und Projektionen über 1 qm war es notwendig, eine Korrekturberechnung für die Zeiträume über 3 Monate hinaus vorzusehen und zu berechnen. Tatsächlich gilt die Werbung über 3 Monate als jährlich, und es muss somit der Jahrestarif angewendet werden. Bei vorübergehenden Besetzungen sollte hingegen für jeden Tag der Tagestarif angewendet werden. Mit der vorgeschlagenen Korrektur werden die Einnahmen etwas höher als in der Vergangenheit sein, wie aus den Berechnungen z.B. für 100 Tage, 200 Tage, 300 Tage Besetzung/Werbung ersichtlich ist.</t>
  </si>
  <si>
    <t>Für Dias, Projektionen, etc. und Lautsprecher oder ähnliche Geräte wurde als Anwendungsparameter der qm hinzugefügt. Das war notwendig, um zu verhindern, dass ein reflektierender Bildschirm von 8 Quadratmetern den gleichen Preis bezahlt wie ein Bildschirm von 2 Quadratmetern. Dasselbe gilt für die Lautsprecher. Es wurde dann berücksichtigt, dass für Besetzungen bis zu 1 Monat eine Ermäßigung von 30 % und über 1 Monat eine Ermäßigung von 50 % gilt.</t>
  </si>
  <si>
    <t>DAUERHAFTE BESETZUNGEN</t>
  </si>
  <si>
    <t>TYPOLOGIE DER BESETZUNG</t>
  </si>
  <si>
    <t>ZONE A</t>
  </si>
  <si>
    <t>ZONE B</t>
  </si>
  <si>
    <t>Brixen hat diese Zonen mit diesen Koeffizienten für die TOSAP vorgesehen</t>
  </si>
  <si>
    <t>KOEFFIZIENT</t>
  </si>
  <si>
    <t>Grund und Boden</t>
  </si>
  <si>
    <t>oberirdischer Raum</t>
  </si>
  <si>
    <t>Für diese Typologien sieht die Brixner TOSAP-Verordnung Ermäßigungen vor, z.B. für Überdachungen 70% Ermäßigung. Folglich wurden die dementsprechenden Koeffizienten eingetragen. Die Zellen in gelb sind nur ein Vorschlag</t>
  </si>
  <si>
    <t xml:space="preserve">unterirdischer Raum  (Art. 1, Absatz 829, Gesetz Nr. 160/2019) </t>
  </si>
  <si>
    <t>Gitter- und Hohlraumbesetzungen</t>
  </si>
  <si>
    <t>Ladeeinrichtungen für Elektrofahrzeuge</t>
  </si>
  <si>
    <t xml:space="preserve">unterirdischer Raum mit Tanks bis zu 3.000 Liter (Art. 1, Absatz 829, Gesetz Nr. 160/2019) </t>
  </si>
  <si>
    <t>Das ist die Regelung, welche die neue Bestimmungen in Bezug auf unterirdische Tanks vorsehen, unabhängig davon, ob diese Tanks unter einer Tankstelle sind oder nicht, wie z.B. die Tanks für Heizöl.</t>
  </si>
  <si>
    <t>feste oder einziehbare Überdachungen, die auf den öffentlichen Grund vorspringen</t>
  </si>
  <si>
    <t>Tankstellen Ortskern</t>
  </si>
  <si>
    <t>Das ist die Regelung, welche Brixen für die Tanktstellen und Rauchwarenautomate in der TOSAP Verordnung hat. Es wurden die dort beschlossenen Tarife übernommen und der Koeffizient berechnet, da die neuen Tarife im Verhältnis entweder zur neuen Jahresstandardgebühr oder neuen Tagesstandardgebühr stehen müssen.</t>
  </si>
  <si>
    <t>Tankstellen zum Ortskern anschließendes Gebiet</t>
  </si>
  <si>
    <t>Tankstellen Vororte und Außengebiete</t>
  </si>
  <si>
    <t>Tankstellen Fraktionen</t>
  </si>
  <si>
    <t>Rauchwarenautomate Ortskern</t>
  </si>
  <si>
    <t>Rauchwarenautomate zum Ortskern anschließendes Gebiet</t>
  </si>
  <si>
    <t>Rauchwarenautomate Vororte, Außengebiete, Fraktionen</t>
  </si>
  <si>
    <t>Es wurde die Brixner Regelung für diese Art von Besetzung übernommen, wenn sie eben für keinen öffentl Versorgungsdienst gemacht wird. Als Vorschlag wurde das Doppelte des für diese Besetzungen vorgesehenen Tagestarifs TOSAP festgelegt.</t>
  </si>
  <si>
    <t>ZEITWEILIGE BESETZUNGEN</t>
  </si>
  <si>
    <t xml:space="preserve">ZONE A </t>
  </si>
  <si>
    <t>COEFFICIENTE</t>
  </si>
  <si>
    <t>unterirdischer und überirdischer Raum</t>
  </si>
  <si>
    <t xml:space="preserve">Für diese Typologien sieht die Brixner TOSAP Verordnung Ermäßigungen vor, z.B. für politische Veranstaltungen 50%. Demzufolge wurden die dementsprechenden Koeffizienten vorgesehen. Der Untergrund kann nur um 50% reduziert werden, die Ermäßigung 25% ist nur für die dauerhafte Besetzung zwingend vorgesehen. </t>
  </si>
  <si>
    <t>gastgewerbliche Betriebe</t>
  </si>
  <si>
    <t>Baustellen, Bautätigkeit und Grundbewegungen</t>
  </si>
  <si>
    <t>Baustellen für die Instandhaltung von Rohrleitungen, Leitungen und Anlagen für öffentliche Versorgungsdienste</t>
  </si>
  <si>
    <t>Attrazioni, giochi e divertimenti dello spettacolo viaggiante</t>
  </si>
  <si>
    <t>private Autofahrzeuge auf den von der Gemeinde hierfür bestimmten Flächen</t>
  </si>
  <si>
    <t>politische, kulturelle oder sportliche Veranstaltungen</t>
  </si>
  <si>
    <t>Siehe Kommentar bezüglich der dauerhaften Besetzung. Nachfolgend die durchgeführten Berechnungen.</t>
  </si>
  <si>
    <t>Besetzungen mit Leitungen, Rohre, Anlagen (kein öffentlicher Versorgungsdienst) bis zu 1 lkm und zwischen 31 und 90 Tage</t>
  </si>
  <si>
    <t xml:space="preserve">Besetzungen mit Leitungen, Rohre, Anlagen (kein öffentlicher Versorgungsdienst) bis zu 1 lkm und zwischen 91 und 180 Tage </t>
  </si>
  <si>
    <t>Besetzungen mit Leitungen, Rohre, Anlagen (kein öffentlicher Versorgungsdienst) bis zu 1 lkm und zwischen 181 und 364 Tage</t>
  </si>
  <si>
    <t>Besetzungen mit Leitungen, Rohre, Anlagen (kein öffentlicher Versorgungsdienst) über 1 lkm und bis zu 30 Tage</t>
  </si>
  <si>
    <t>Besetzungen mit Leitungen, Rohre, Anlagen (kein öffentlicher Versorgungsdienst) über 1 lkm und zwischen 31 und 90 Tage</t>
  </si>
  <si>
    <t>Besetzungen mit Leitungen, Rohre, Anlagen (kein öffentlicher Versorgungsdienst) über 1 lkm und zwischen 91 und 180 Tage</t>
  </si>
  <si>
    <t>Besetzungen mit Leitungen, Rohre, Anlagen (kein öffentlicher Versorgungsdienst) über 1 lkm und zwischen 181 und 364 Tage</t>
  </si>
  <si>
    <t>In diesem Blatt habe ich den Jahresstandardtarif TOSAP (43 €) und den Tagesstandardtarif TOSAP (2,06 €) von Brixen übernommen. Jede Gemeinde muss entscheiden, ob sie die früher geltenden TOSAP-Tarife übernimmt oder diese erhöht oder senkt.</t>
  </si>
  <si>
    <t>Anhang C</t>
  </si>
  <si>
    <r>
      <t>unterirdischer Raum mit Tanks über 3.000 Liter, für</t>
    </r>
    <r>
      <rPr>
        <sz val="11"/>
        <rFont val="Calibri"/>
        <family val="2"/>
        <scheme val="minor"/>
      </rPr>
      <t xml:space="preserve"> </t>
    </r>
    <r>
      <rPr>
        <sz val="11"/>
        <rFont val="Calibri (Textkörper)"/>
      </rPr>
      <t>jede weitere</t>
    </r>
    <r>
      <rPr>
        <sz val="11"/>
        <color theme="1"/>
        <rFont val="Calibri"/>
        <family val="2"/>
        <scheme val="minor"/>
      </rPr>
      <t xml:space="preserve"> 1.000 Liter  (Art. 1, Absatz 829, Gesetz Nr. 160/2019) (1/4 von unterirdischen Raum)</t>
    </r>
  </si>
  <si>
    <t xml:space="preserve">DAUERHAFTE BESETZUNGEN   </t>
  </si>
  <si>
    <t xml:space="preserve">unterirdischer Raum </t>
  </si>
  <si>
    <t>Flächen von mehr als eintausend Quadratmetern, die sich aus einem einzigen Konzessionsakt ergeben</t>
  </si>
  <si>
    <t>unterirdischer und oberirdischer Raum</t>
  </si>
  <si>
    <t>wiederkehrende und wöchentliche Märkte</t>
  </si>
  <si>
    <t>Märtke mit täglicher Zuweisung des Standplatzes</t>
  </si>
  <si>
    <t>Erläuterungen:</t>
  </si>
  <si>
    <t xml:space="preserve">Sowohl für die Jahres- als auch für die Tagestarife wurden die gesetzlich festgelegten Standardsätze berücksichtigt, da im Gegensatz zu den Tarifen für Besetzungen und Werbeaussendungen die Möglichkeit einer Abweichung nicht erwähnt wird. Die obligatorische Ermäßigung um ein Viertel gilt nicht für die Jahresmarktgebühr für unterirdische Besetzungen, da die Bestimmungen zur Marktgebühr ausdrücklich von denen zu den beiden anderen Gebühren abweichen. </t>
  </si>
  <si>
    <t>Sowohl der Jahres- als auch der Tagestarif können nur um 25 % erhöht werden. Da der Tagestarif per Gesetz auch den Mülltarif enthalten muss, wird vorgeschlagen, keine Reduzierungen vorzunehmen und nur die gesetzlich vorgesehene Reduzierung einzufügen mit der Begrenzung auf 30%. Es ist jedoch möglich, dass die so ermittelte Gebühr nicht einmal den Mülltarif deckt. In diesem Fall muss die Gemeinde die dementsprechende Deckung mit anderen Einnahmen im Haushalt unter dem für die Abfallwirtschaftseinnahmen eingerichteten Kapitel vorsehen.</t>
  </si>
  <si>
    <t>Anhang D</t>
  </si>
  <si>
    <t>Tarife der Marktgebühr ab dem 01.04.2023</t>
  </si>
  <si>
    <r>
      <t xml:space="preserve">Tarife der Vermögensgebühr für Werbeaussendungen </t>
    </r>
    <r>
      <rPr>
        <b/>
        <u/>
        <sz val="11"/>
        <rFont val="Calibri (Textkörper)"/>
      </rPr>
      <t>ohne</t>
    </r>
    <r>
      <rPr>
        <b/>
        <sz val="11"/>
        <rFont val="Calibri"/>
        <family val="2"/>
        <scheme val="minor"/>
      </rPr>
      <t xml:space="preserve"> die Errichtung von Werbeanlagen auf öffentlichem Grund
ab dem 01.04.2023</t>
    </r>
  </si>
  <si>
    <r>
      <t xml:space="preserve">SONDERKATEGORIE (NK + </t>
    </r>
    <r>
      <rPr>
        <b/>
        <sz val="8"/>
        <rFont val="Calibri (Textkörper)"/>
      </rPr>
      <t>50%</t>
    </r>
    <r>
      <rPr>
        <b/>
        <sz val="8"/>
        <rFont val="Calibri"/>
        <family val="2"/>
        <scheme val="minor"/>
      </rPr>
      <t>)</t>
    </r>
  </si>
  <si>
    <r>
      <t xml:space="preserve">Erhöhungen </t>
    </r>
    <r>
      <rPr>
        <b/>
        <sz val="11"/>
        <rFont val="Calibri (Textkörper)"/>
      </rPr>
      <t>pro Blatt</t>
    </r>
    <r>
      <rPr>
        <b/>
        <sz val="11"/>
        <rFont val="Calibri"/>
        <family val="2"/>
        <scheme val="minor"/>
      </rPr>
      <t>:</t>
    </r>
  </si>
  <si>
    <t>Tarif/m²</t>
  </si>
  <si>
    <t>Jahrestarife pro m² oder Laufmeter (lm)</t>
  </si>
  <si>
    <t>Tagestarife pro m² oder Laufmeter (lm)</t>
  </si>
  <si>
    <t>Jahresstandardtarif/m² oder Laufmeter</t>
  </si>
  <si>
    <t xml:space="preserve">Besetzungen mit Leitungen, Rohre, Anlagen (kein öffentlicher Versorgungsdienst) </t>
  </si>
  <si>
    <t>Tagesstandardtarif/m² oder Laufmeter</t>
  </si>
  <si>
    <t xml:space="preserve">OCCUPAZIONI PERMANENTI    </t>
  </si>
  <si>
    <t>TARIFFE ANNUALI/MQ o /ML</t>
  </si>
  <si>
    <t xml:space="preserve">tariffa standard annua </t>
  </si>
  <si>
    <t>TIPOLOGIA  DI OCCUPAZIONE</t>
  </si>
  <si>
    <t>ZONA A</t>
  </si>
  <si>
    <t>ZONA B</t>
  </si>
  <si>
    <t>Suolo</t>
  </si>
  <si>
    <t>Soprassuolo</t>
  </si>
  <si>
    <t xml:space="preserve">Sottosuolo </t>
  </si>
  <si>
    <t>superfici eccedenti i mille metri quadrati, derivanti da un unico atto di concessione</t>
  </si>
  <si>
    <t>Tende, fisse o retrattili, aggettanti direttamente sul suolo pubblico</t>
  </si>
  <si>
    <t xml:space="preserve">OCCUPAZIONI TEMPORANEE    </t>
  </si>
  <si>
    <t>TARIFFE GIORNALIERE/MQ o /ML</t>
  </si>
  <si>
    <t xml:space="preserve">tariffa standard giornaliera  </t>
  </si>
  <si>
    <t xml:space="preserve">ZONA A </t>
  </si>
  <si>
    <t>Sottosuolo e soprassuolo</t>
  </si>
  <si>
    <t>mercati con carattere ricorrente e con cadenza settimanale</t>
  </si>
  <si>
    <t>mercati con assegnazione giornaliera del posteggio</t>
  </si>
  <si>
    <t>Allegato D</t>
  </si>
  <si>
    <t>Tariffe del Canone patrimoniale mercatale a partire dal 01/04/2023</t>
  </si>
  <si>
    <t>****************************</t>
  </si>
  <si>
    <t>Bressanone aveva queste zone con questi coefficienti per la TOSAP</t>
  </si>
  <si>
    <t>Per queste tipologie il regolamento Tosap di BX prevede delle riduzioni, p.es. Tende 70% di riduzione. Di conseguenza ho inserito i rispettivi coefficienti. Le celle in giallo sono una proposta</t>
  </si>
  <si>
    <t xml:space="preserve">Sottosuolo  (art. 1, co. 829, legge 160/2019) </t>
  </si>
  <si>
    <t>Griglie e intercapedini</t>
  </si>
  <si>
    <t>Impianti di ricarica di veicoli elettrici</t>
  </si>
  <si>
    <t xml:space="preserve">Sottosuolo con serbatoi fino a 3.000 litri  (art. 1, co. 829, legge 160/2019) </t>
  </si>
  <si>
    <t>questa è la disciplina che le nuove norme prevedono in generale per i serbatoi sotto suolo, indipendentemente che siano sotto distributori o meno. Si pensi ai serbatoi per i riscaldamenti.</t>
  </si>
  <si>
    <t>Distributori di carburanti centro abitato</t>
  </si>
  <si>
    <t>questa è la disciplina che BX ha in TOSAP per i distributori di carburante e tabacchi. Ho preso le tariffe come deliberate e ho solamente fatto il calcolo del coefficiente, visto che le nuove tariffe vanno parametrate sulla nuova tariffa standard annua o giornaliera.</t>
  </si>
  <si>
    <t>Distributori di carburanti zona limitrofa</t>
  </si>
  <si>
    <t>Distributori di carburanti sobborghi e zone periferiche</t>
  </si>
  <si>
    <t>Distributori di carburante frazioni</t>
  </si>
  <si>
    <t>Distributori tabacchi centro abitato</t>
  </si>
  <si>
    <t>Distributori tabacci zone limitrofe</t>
  </si>
  <si>
    <t>Distributori tabacchi sobborghi, zone periferiche, frazioni</t>
  </si>
  <si>
    <t>Ho ripreso la disciplina che BX ha in TOSAP per queste occupazioni quando non sono utilizzate per un servizio pubblico. Propongo il doppio della tariffa giornaliera TOSAP prevista per questa occupazione</t>
  </si>
  <si>
    <t>Per queste tipologie il regolamento Tosap di BX prevede delle riduzioni, p.es. Manifestazioni politiche 50% di riduzione. Di conseguenza ho inserito i rispettivi coefficienti. Il sottosuolo può essere ridotto al 50%, il limite del 25% è solo sull'annuale</t>
  </si>
  <si>
    <t>Pubblici esercizi</t>
  </si>
  <si>
    <t>Cantieri attività edili, manomissioni suolo</t>
  </si>
  <si>
    <t>Cantieri per la manutenzione di condutture, cavi ed impianti di erogazione di pubblici servizi</t>
  </si>
  <si>
    <t>autovetture di uso privato su aree destinate dal Comune</t>
  </si>
  <si>
    <t>Manifestazioni politiche, culturali, sportive</t>
  </si>
  <si>
    <t>vedasi commento in relazione all'occup annuale. Qui di sotto i calcoli effettuati.</t>
  </si>
  <si>
    <t>Occupazioni cavi, condutture, impianti (no servizio pubblico) fino a 1kml e da 31 a 90 giorni</t>
  </si>
  <si>
    <t>Occupazioni cavi, condutture, impianti (no servizio pubblico) fino a 1kml e da 91 a 180 giorni</t>
  </si>
  <si>
    <t>Occupazioni cavi, condutture, impianti (no servizio pubblico) fino a 1kml e da 181 a 364 giorni</t>
  </si>
  <si>
    <t>Occupazioni cavi, condutture, impianti (no servizio pubblico) superiori a 1kml e fino a 30 giorni</t>
  </si>
  <si>
    <t>Occupazioni cavi, condutture, impianti (no servizio pubblico) superiori a 1kml e da 31 a 90 giorni</t>
  </si>
  <si>
    <t>Occupazioni cavi, condutture, impianti (no servizio pubblico) superiori a 1kml e da 91 a 180 giorni</t>
  </si>
  <si>
    <t>Occupazioni cavi, condutture, impianti (no servizio pubblico) supriori a 1kml e da 181 a 364 giorni</t>
  </si>
  <si>
    <t>Sottosuolo con serbatoi superiori a 3,000 litri, per ogni ulteriori 1,000 litri (art. 1, co. 829, legge 160/2019) (1/4 di sottosuolo)</t>
  </si>
  <si>
    <t>Allegato C</t>
  </si>
  <si>
    <t>Tariffe del canone patrimoniale per occupazioni a partire dal 01/04/2023</t>
  </si>
  <si>
    <t>Tarife der Vermögensgebühr für Besetzungen ab dem 01.04.2023</t>
  </si>
  <si>
    <t>************************************************************************</t>
  </si>
  <si>
    <t xml:space="preserve">Occupazioni cavi, condutture, impianti (no servizio pubblico) </t>
  </si>
  <si>
    <t>Attraktionen, Spiele und Unterhaltung bei der Wanderausstellung</t>
  </si>
  <si>
    <t>Tariffa standard annua</t>
  </si>
  <si>
    <t>Tariffa standard giornaliera</t>
  </si>
  <si>
    <t>Tipologie di diffusione</t>
  </si>
  <si>
    <t>periodo di applicazione</t>
  </si>
  <si>
    <t>Coefficiente</t>
  </si>
  <si>
    <t>Insegne, cartelli, locandine, targhe, stendardi</t>
  </si>
  <si>
    <t>fino a 1 m²</t>
  </si>
  <si>
    <t>per anno solare</t>
  </si>
  <si>
    <t xml:space="preserve">se non superiore a 3 mesi </t>
  </si>
  <si>
    <t>per mese o frazione</t>
  </si>
  <si>
    <t>oltre 1 m² e fino a 5,5 m²</t>
  </si>
  <si>
    <t>oltre 5,5 m² e fino a 8,5 m²</t>
  </si>
  <si>
    <t>oltre 8,5 m²</t>
  </si>
  <si>
    <t>Pubblicità in forma luminosa</t>
  </si>
  <si>
    <t>Pannelli luminosi e proiezioni per conto terzi</t>
  </si>
  <si>
    <t>superiori a 1 m²</t>
  </si>
  <si>
    <t>Striscioni attraversanti strade o piazze</t>
  </si>
  <si>
    <t>per ogni 15 giorni o frazione</t>
  </si>
  <si>
    <t>tariffa a veicolo</t>
  </si>
  <si>
    <t>Pubblicità effettuata per conto proprio su veicoli di proprietà dell’impresa o adibiti al trasporto per suo conto</t>
  </si>
  <si>
    <t>Diapositive, proiezioni luminose o cinematografiche su schermi o pareti riflettenti</t>
  </si>
  <si>
    <t>per durate fino a 30 giorni</t>
  </si>
  <si>
    <t>al giorno</t>
  </si>
  <si>
    <t>per durate oltre 30 giorni, dopo i primi 30</t>
  </si>
  <si>
    <t>Pubblicità mediante aeromobili</t>
  </si>
  <si>
    <t>Pubblicità mediante palloni frenati</t>
  </si>
  <si>
    <t xml:space="preserve">Distribuzione personale di manifestini </t>
  </si>
  <si>
    <t>a persona per ogni giorno o frazione</t>
  </si>
  <si>
    <t>Apparecchi amplificatori o simili</t>
  </si>
  <si>
    <t>per punto di pubblicità e per giorno o frazione</t>
  </si>
  <si>
    <r>
      <t xml:space="preserve">CATEGORIA SPECIALE (CN + </t>
    </r>
    <r>
      <rPr>
        <b/>
        <sz val="8"/>
        <color rgb="FF7030A0"/>
        <rFont val="Calibri (Textkörper)"/>
      </rPr>
      <t>50%</t>
    </r>
    <r>
      <rPr>
        <b/>
        <sz val="8"/>
        <color theme="1"/>
        <rFont val="Calibri"/>
        <family val="2"/>
        <scheme val="minor"/>
      </rPr>
      <t>)</t>
    </r>
  </si>
  <si>
    <t>Allegato B</t>
  </si>
  <si>
    <t>Tariffa al m²</t>
  </si>
  <si>
    <t>tariffa per unità</t>
  </si>
  <si>
    <t>***********************************************************************************************</t>
  </si>
  <si>
    <r>
      <t xml:space="preserve">Tariffe del canone patrimoniale per diffusioni pubblicitarie </t>
    </r>
    <r>
      <rPr>
        <b/>
        <u/>
        <sz val="11"/>
        <color theme="1"/>
        <rFont val="Calibri"/>
        <family val="2"/>
        <scheme val="minor"/>
      </rPr>
      <t>con e senza</t>
    </r>
    <r>
      <rPr>
        <b/>
        <sz val="11"/>
        <color theme="1"/>
        <rFont val="Calibri"/>
        <family val="2"/>
        <scheme val="minor"/>
      </rPr>
      <t xml:space="preserve"> installazione impianti pubblicitari su suolo pubblico a partire dal 01/04/2023</t>
    </r>
  </si>
  <si>
    <r>
      <t xml:space="preserve">Tarife der Vermögensgebühr für Werbeaussendungen </t>
    </r>
    <r>
      <rPr>
        <b/>
        <u/>
        <sz val="11"/>
        <color theme="1"/>
        <rFont val="Calibri"/>
        <family val="2"/>
        <scheme val="minor"/>
      </rPr>
      <t>mit</t>
    </r>
    <r>
      <rPr>
        <b/>
        <sz val="11"/>
        <color theme="1"/>
        <rFont val="Calibri"/>
        <family val="2"/>
        <scheme val="minor"/>
      </rPr>
      <t xml:space="preserve"> und </t>
    </r>
    <r>
      <rPr>
        <b/>
        <u/>
        <sz val="11"/>
        <color theme="1"/>
        <rFont val="Calibri"/>
        <family val="2"/>
        <scheme val="minor"/>
      </rPr>
      <t>ohne</t>
    </r>
    <r>
      <rPr>
        <b/>
        <sz val="11"/>
        <color theme="1"/>
        <rFont val="Calibri"/>
        <family val="2"/>
        <scheme val="minor"/>
      </rPr>
      <t xml:space="preserve"> die Errichtung von Werbeanlagen auf öffentlichem Grundab dem 01.04.2023</t>
    </r>
  </si>
  <si>
    <t>Besetzungen mit Leitungen, Rohren, Anlagen kein öffentlicher Versorgungsdienst (über 10 lm) / Laufmeter</t>
  </si>
  <si>
    <t>Besetzungen mit Leitungen, Rohren, Anlagen kein öffentlicher Versorgungsdienst (bis 10 lm) / Laufmeter</t>
  </si>
  <si>
    <t>tariffa standard annua/mq o ml</t>
  </si>
  <si>
    <t>Tariffa standard giornaliera/mq o ml</t>
  </si>
  <si>
    <t>Occupazioni cavi, condutture, impianti no servizio pubblico (fino a 10 metri) / ml</t>
  </si>
  <si>
    <t>Occupazioni cavi, condutture, impianti no servizio pubblico (oltre 10 m) / ml</t>
  </si>
  <si>
    <t>Plakatierung</t>
  </si>
  <si>
    <t>für jeden weiteren Zeitraum von 5 Tagen / Blatt</t>
  </si>
  <si>
    <t>Anbringung von Plakaten (kleiner als 1 m²)</t>
  </si>
  <si>
    <t>Anbringung von Plakaten (größer als 1 m²)</t>
  </si>
  <si>
    <t>Affissioni</t>
  </si>
  <si>
    <t>Affissioni di manifesti (fino a 1 m²)</t>
  </si>
  <si>
    <t>per foglio per i primi 10 giorni</t>
  </si>
  <si>
    <t>per ogni periodo successivo di 5 giorni / foglio</t>
  </si>
  <si>
    <t>Affissioni di manifesti (oltre 1 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</si>
</sst>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0;[Red]0.00"/>
    <numFmt numFmtId="165" formatCode="0.000;[Red]0.000"/>
    <numFmt numFmtId="166" formatCode="0.0000;[Red]0.0000"/>
    <numFmt numFmtId="167" formatCode="#,##0.00\ &quot;€&quot;;[Red]#,##0.00\ &quot;€&quot;"/>
    <numFmt numFmtId="168" formatCode="#,##0.000\ &quot;€&quot;;[Red]#,##0.000\ &quot;€&quot;"/>
    <numFmt numFmtId="169" formatCode="#,##0.000\ _€;[Red]#,##0.000\ _€"/>
    <numFmt numFmtId="170" formatCode="&quot;€&quot;\ #,##0.00"/>
    <numFmt numFmtId="171" formatCode="0.000"/>
    <numFmt numFmtId="172" formatCode="#,##0.000\ &quot;€&quot;"/>
  </numFmts>
  <fonts count="29">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Textkörper)"/>
    </font>
    <font>
      <sz val="8"/>
      <color rgb="FF00B050"/>
      <name val="Calibri"/>
      <family val="2"/>
      <scheme val="minor"/>
    </font>
    <font>
      <b/>
      <sz val="8"/>
      <color theme="1"/>
      <name val="Calibri"/>
      <family val="2"/>
      <scheme val="minor"/>
    </font>
    <font>
      <b/>
      <sz val="8"/>
      <color rgb="FF7030A0"/>
      <name val="Calibri (Textkörper)"/>
    </font>
    <font>
      <sz val="11"/>
      <color rgb="FF00B050"/>
      <name val="Calibri"/>
      <family val="2"/>
      <scheme val="minor"/>
    </font>
    <font>
      <b/>
      <sz val="11"/>
      <color rgb="FF7030A0"/>
      <name val="Calibri"/>
      <family val="2"/>
      <scheme val="minor"/>
    </font>
    <font>
      <sz val="11"/>
      <color rgb="FF7030A0"/>
      <name val="Calibri"/>
      <family val="2"/>
      <scheme val="minor"/>
    </font>
    <font>
      <b/>
      <sz val="11"/>
      <color rgb="FF7030A0"/>
      <name val="Calibri (Textkörper)"/>
    </font>
    <font>
      <sz val="8"/>
      <color theme="1"/>
      <name val="Calibri"/>
      <family val="2"/>
      <scheme val="minor"/>
    </font>
    <font>
      <sz val="8"/>
      <color rgb="FF7030A0"/>
      <name val="Calibri"/>
      <family val="2"/>
      <scheme val="minor"/>
    </font>
    <font>
      <b/>
      <sz val="8"/>
      <color rgb="FF00B050"/>
      <name val="Calibri"/>
      <family val="2"/>
      <scheme val="minor"/>
    </font>
    <font>
      <sz val="11"/>
      <name val="Calibri"/>
      <family val="2"/>
      <scheme val="minor"/>
    </font>
    <font>
      <sz val="11"/>
      <name val="Calibri (Textkörper)"/>
    </font>
    <font>
      <b/>
      <sz val="11"/>
      <color rgb="FF00B050"/>
      <name val="Calibri"/>
      <family val="2"/>
      <scheme val="minor"/>
    </font>
    <font>
      <b/>
      <sz val="11"/>
      <name val="Calibri"/>
      <family val="2"/>
      <scheme val="minor"/>
    </font>
    <font>
      <b/>
      <u/>
      <sz val="11"/>
      <name val="Calibri (Textkörper)"/>
    </font>
    <font>
      <sz val="8"/>
      <name val="Calibri"/>
      <family val="2"/>
      <scheme val="minor"/>
    </font>
    <font>
      <b/>
      <sz val="8"/>
      <name val="Calibri"/>
      <family val="2"/>
      <scheme val="minor"/>
    </font>
    <font>
      <b/>
      <sz val="8"/>
      <name val="Calibri (Textkörper)"/>
    </font>
    <font>
      <b/>
      <sz val="11"/>
      <name val="Calibri (Textkörper)"/>
    </font>
    <font>
      <b/>
      <sz val="14"/>
      <name val="Calibri"/>
      <family val="2"/>
      <scheme val="minor"/>
    </font>
    <font>
      <b/>
      <sz val="12"/>
      <name val="Calibri"/>
      <family val="2"/>
      <scheme val="minor"/>
    </font>
    <font>
      <sz val="14"/>
      <name val="Calibri"/>
      <family val="2"/>
      <scheme val="minor"/>
    </font>
    <font>
      <sz val="12"/>
      <name val="Calibri"/>
      <family val="2"/>
      <scheme val="minor"/>
    </font>
    <font>
      <b/>
      <u/>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s>
  <cellStyleXfs count="2">
    <xf numFmtId="0" fontId="0" fillId="0" borderId="0"/>
    <xf numFmtId="44" fontId="28" fillId="0" borderId="0" applyFont="0" applyFill="0" applyBorder="0" applyAlignment="0" applyProtection="0"/>
  </cellStyleXfs>
  <cellXfs count="256">
    <xf numFmtId="0" fontId="0" fillId="0" borderId="0" xfId="0"/>
    <xf numFmtId="0" fontId="0" fillId="0" borderId="2" xfId="0" applyBorder="1" applyAlignment="1">
      <alignment vertical="center" wrapText="1"/>
    </xf>
    <xf numFmtId="0" fontId="1" fillId="2" borderId="2"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left" wrapText="1"/>
    </xf>
    <xf numFmtId="164" fontId="1" fillId="0" borderId="1" xfId="0" applyNumberFormat="1" applyFont="1" applyBorder="1" applyAlignment="1">
      <alignment horizontal="center"/>
    </xf>
    <xf numFmtId="165" fontId="1" fillId="0" borderId="1" xfId="0" applyNumberFormat="1" applyFont="1" applyBorder="1" applyAlignment="1">
      <alignment horizontal="center"/>
    </xf>
    <xf numFmtId="0" fontId="1" fillId="0" borderId="0" xfId="0" applyFont="1" applyAlignment="1">
      <alignment horizontal="left" wrapText="1"/>
    </xf>
    <xf numFmtId="165" fontId="1" fillId="0" borderId="0" xfId="0" applyNumberFormat="1" applyFont="1" applyAlignment="1">
      <alignment horizontal="center"/>
    </xf>
    <xf numFmtId="0" fontId="4" fillId="0" borderId="0" xfId="0" applyFont="1" applyAlignment="1">
      <alignment horizontal="left" wrapText="1"/>
    </xf>
    <xf numFmtId="0" fontId="1" fillId="0" borderId="1" xfId="0" applyFont="1" applyBorder="1" applyAlignment="1">
      <alignment vertical="center"/>
    </xf>
    <xf numFmtId="0" fontId="1" fillId="0" borderId="1" xfId="0" applyFont="1" applyBorder="1" applyAlignment="1">
      <alignment vertical="center" wrapText="1"/>
    </xf>
    <xf numFmtId="0" fontId="5" fillId="0" borderId="1" xfId="0" applyFont="1" applyBorder="1" applyAlignment="1">
      <alignment vertical="center" wrapText="1"/>
    </xf>
    <xf numFmtId="165" fontId="0" fillId="0" borderId="1" xfId="0" applyNumberFormat="1" applyBorder="1"/>
    <xf numFmtId="0" fontId="0" fillId="0" borderId="1" xfId="0" applyBorder="1" applyAlignment="1">
      <alignment horizontal="left" indent="1"/>
    </xf>
    <xf numFmtId="0" fontId="0" fillId="0" borderId="4" xfId="0" applyBorder="1"/>
    <xf numFmtId="167" fontId="0" fillId="0" borderId="1" xfId="0" applyNumberFormat="1" applyBorder="1"/>
    <xf numFmtId="168" fontId="7" fillId="0" borderId="0" xfId="0" applyNumberFormat="1" applyFont="1"/>
    <xf numFmtId="166" fontId="7" fillId="0" borderId="0" xfId="0" applyNumberFormat="1" applyFont="1"/>
    <xf numFmtId="168" fontId="0" fillId="0" borderId="1" xfId="0" applyNumberFormat="1" applyBorder="1"/>
    <xf numFmtId="168" fontId="0" fillId="0" borderId="0" xfId="0" applyNumberFormat="1"/>
    <xf numFmtId="166" fontId="0" fillId="0" borderId="0" xfId="0" applyNumberFormat="1"/>
    <xf numFmtId="167" fontId="0" fillId="0" borderId="0" xfId="0" applyNumberFormat="1"/>
    <xf numFmtId="0" fontId="1" fillId="0" borderId="1" xfId="0" applyFont="1" applyBorder="1"/>
    <xf numFmtId="0" fontId="0" fillId="0" borderId="1" xfId="0" applyBorder="1" applyAlignment="1">
      <alignment wrapText="1"/>
    </xf>
    <xf numFmtId="0" fontId="1" fillId="0" borderId="0" xfId="0" applyFont="1"/>
    <xf numFmtId="0" fontId="0" fillId="0" borderId="0" xfId="0" applyAlignment="1">
      <alignment wrapText="1"/>
    </xf>
    <xf numFmtId="165" fontId="0" fillId="0" borderId="0" xfId="0" applyNumberFormat="1"/>
    <xf numFmtId="164" fontId="0" fillId="0" borderId="0" xfId="0" applyNumberFormat="1"/>
    <xf numFmtId="0" fontId="0" fillId="0" borderId="1" xfId="0" applyBorder="1" applyAlignment="1">
      <alignment horizontal="left" wrapText="1" indent="1"/>
    </xf>
    <xf numFmtId="168" fontId="8" fillId="0" borderId="1" xfId="0" applyNumberFormat="1" applyFont="1" applyBorder="1"/>
    <xf numFmtId="0" fontId="1" fillId="0" borderId="4" xfId="0" applyFont="1" applyBorder="1" applyAlignment="1">
      <alignment wrapText="1"/>
    </xf>
    <xf numFmtId="0" fontId="5" fillId="0" borderId="1" xfId="0" applyFont="1" applyBorder="1" applyAlignment="1">
      <alignment wrapText="1"/>
    </xf>
    <xf numFmtId="0" fontId="0" fillId="0" borderId="4" xfId="0" applyBorder="1" applyAlignment="1">
      <alignment wrapText="1"/>
    </xf>
    <xf numFmtId="164" fontId="0" fillId="0" borderId="1" xfId="0" applyNumberFormat="1" applyBorder="1"/>
    <xf numFmtId="0" fontId="9" fillId="0" borderId="4" xfId="0" applyFont="1" applyBorder="1" applyAlignment="1">
      <alignment wrapText="1"/>
    </xf>
    <xf numFmtId="0" fontId="1" fillId="0" borderId="4" xfId="0" applyFont="1" applyBorder="1"/>
    <xf numFmtId="0" fontId="1" fillId="0" borderId="2"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horizontal="left" wrapText="1"/>
    </xf>
    <xf numFmtId="164" fontId="1" fillId="0" borderId="2" xfId="0" applyNumberFormat="1" applyFont="1" applyBorder="1" applyAlignment="1">
      <alignment horizontal="center"/>
    </xf>
    <xf numFmtId="165" fontId="1" fillId="0" borderId="2" xfId="0" applyNumberFormat="1" applyFont="1" applyBorder="1" applyAlignment="1">
      <alignment horizontal="center"/>
    </xf>
    <xf numFmtId="0" fontId="0" fillId="0" borderId="2" xfId="0" applyBorder="1" applyAlignment="1">
      <alignment horizontal="left" vertical="center"/>
    </xf>
    <xf numFmtId="0" fontId="0" fillId="0" borderId="2" xfId="0" applyBorder="1" applyAlignment="1">
      <alignment vertical="center"/>
    </xf>
    <xf numFmtId="165" fontId="0" fillId="0" borderId="2" xfId="0" applyNumberFormat="1" applyBorder="1" applyAlignment="1">
      <alignment vertical="center"/>
    </xf>
    <xf numFmtId="168" fontId="0" fillId="0" borderId="2" xfId="0" applyNumberFormat="1" applyBorder="1" applyAlignment="1">
      <alignment vertical="center"/>
    </xf>
    <xf numFmtId="0" fontId="0" fillId="0" borderId="2" xfId="0" applyBorder="1" applyAlignment="1">
      <alignment horizontal="left" vertical="center" wrapText="1"/>
    </xf>
    <xf numFmtId="0" fontId="5" fillId="0" borderId="2" xfId="0" applyFont="1" applyBorder="1" applyAlignment="1">
      <alignment vertical="center" wrapText="1"/>
    </xf>
    <xf numFmtId="166" fontId="0" fillId="0" borderId="2" xfId="0" applyNumberFormat="1" applyBorder="1" applyAlignment="1">
      <alignment vertical="center"/>
    </xf>
    <xf numFmtId="167" fontId="0" fillId="0" borderId="2" xfId="0" applyNumberFormat="1" applyBorder="1" applyAlignment="1">
      <alignment vertical="center"/>
    </xf>
    <xf numFmtId="164" fontId="0" fillId="0" borderId="2" xfId="0" applyNumberFormat="1" applyBorder="1" applyAlignment="1">
      <alignment vertical="center"/>
    </xf>
    <xf numFmtId="0" fontId="0" fillId="0" borderId="0" xfId="0" applyAlignment="1">
      <alignment horizontal="center"/>
    </xf>
    <xf numFmtId="0" fontId="7" fillId="0" borderId="0" xfId="0" applyFont="1"/>
    <xf numFmtId="167" fontId="11" fillId="0" borderId="0" xfId="0" applyNumberFormat="1" applyFont="1"/>
    <xf numFmtId="0" fontId="4" fillId="0" borderId="0" xfId="0" applyFont="1"/>
    <xf numFmtId="0" fontId="11" fillId="0" borderId="0" xfId="0" applyFont="1"/>
    <xf numFmtId="0" fontId="12" fillId="0" borderId="0" xfId="0" applyFont="1"/>
    <xf numFmtId="0" fontId="13" fillId="0" borderId="0" xfId="0" applyFont="1"/>
    <xf numFmtId="167" fontId="7" fillId="0" borderId="0" xfId="0" applyNumberFormat="1" applyFont="1"/>
    <xf numFmtId="167" fontId="4" fillId="0" borderId="0" xfId="0" applyNumberFormat="1" applyFont="1"/>
    <xf numFmtId="0" fontId="13" fillId="0" borderId="1" xfId="0" applyFont="1" applyBorder="1" applyAlignment="1">
      <alignment vertical="center" wrapText="1"/>
    </xf>
    <xf numFmtId="0" fontId="13" fillId="0" borderId="12" xfId="0" applyFont="1" applyBorder="1" applyAlignment="1">
      <alignment vertical="center" wrapText="1"/>
    </xf>
    <xf numFmtId="165" fontId="0" fillId="0" borderId="5" xfId="0" applyNumberFormat="1" applyBorder="1"/>
    <xf numFmtId="169" fontId="0" fillId="0" borderId="5" xfId="0" applyNumberFormat="1" applyBorder="1"/>
    <xf numFmtId="165" fontId="7" fillId="0" borderId="1" xfId="0" applyNumberFormat="1" applyFont="1" applyBorder="1"/>
    <xf numFmtId="0" fontId="7" fillId="0" borderId="1" xfId="0" applyFont="1" applyBorder="1"/>
    <xf numFmtId="166" fontId="0" fillId="0" borderId="4" xfId="0" applyNumberFormat="1" applyBorder="1"/>
    <xf numFmtId="168" fontId="0" fillId="0" borderId="4" xfId="0" applyNumberFormat="1" applyBorder="1"/>
    <xf numFmtId="167" fontId="7" fillId="0" borderId="1" xfId="0" applyNumberFormat="1" applyFont="1" applyBorder="1"/>
    <xf numFmtId="164" fontId="7" fillId="0" borderId="0" xfId="0" applyNumberFormat="1" applyFont="1"/>
    <xf numFmtId="0" fontId="9" fillId="0" borderId="1" xfId="0" applyFont="1" applyBorder="1" applyAlignment="1">
      <alignment horizontal="left" indent="1"/>
    </xf>
    <xf numFmtId="168" fontId="7" fillId="0" borderId="1" xfId="0" applyNumberFormat="1" applyFont="1" applyBorder="1"/>
    <xf numFmtId="166" fontId="0" fillId="0" borderId="5" xfId="0" applyNumberFormat="1" applyBorder="1"/>
    <xf numFmtId="168" fontId="0" fillId="0" borderId="5" xfId="0" applyNumberFormat="1" applyBorder="1"/>
    <xf numFmtId="0" fontId="4" fillId="0" borderId="0" xfId="0" applyFont="1" applyAlignment="1">
      <alignment wrapText="1"/>
    </xf>
    <xf numFmtId="165" fontId="7" fillId="0" borderId="0" xfId="0" applyNumberFormat="1" applyFont="1"/>
    <xf numFmtId="0" fontId="7" fillId="0" borderId="1" xfId="0" applyFont="1" applyBorder="1" applyAlignment="1">
      <alignment wrapText="1"/>
    </xf>
    <xf numFmtId="166" fontId="7" fillId="0" borderId="1" xfId="0" applyNumberFormat="1" applyFont="1" applyBorder="1"/>
    <xf numFmtId="168" fontId="8" fillId="0" borderId="4" xfId="0" applyNumberFormat="1" applyFont="1" applyBorder="1"/>
    <xf numFmtId="168" fontId="8" fillId="0" borderId="5" xfId="0" applyNumberFormat="1" applyFont="1" applyBorder="1"/>
    <xf numFmtId="0" fontId="13" fillId="0" borderId="0" xfId="0" applyFont="1" applyAlignment="1">
      <alignment horizontal="left" indent="1"/>
    </xf>
    <xf numFmtId="0" fontId="17" fillId="0" borderId="1" xfId="0" applyFont="1" applyBorder="1" applyAlignment="1">
      <alignment vertical="center"/>
    </xf>
    <xf numFmtId="0" fontId="17" fillId="0" borderId="1" xfId="0" applyFont="1" applyBorder="1" applyAlignment="1">
      <alignment vertical="center" wrapText="1"/>
    </xf>
    <xf numFmtId="0" fontId="20" fillId="0" borderId="1" xfId="0" applyFont="1" applyBorder="1" applyAlignment="1">
      <alignment vertical="center" wrapText="1"/>
    </xf>
    <xf numFmtId="0" fontId="14"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left" vertical="center" wrapText="1"/>
    </xf>
    <xf numFmtId="164" fontId="17" fillId="0" borderId="1" xfId="0" applyNumberFormat="1" applyFont="1" applyBorder="1" applyAlignment="1">
      <alignment horizontal="center" vertical="center"/>
    </xf>
    <xf numFmtId="165" fontId="17" fillId="0" borderId="1" xfId="0" applyNumberFormat="1" applyFont="1" applyBorder="1" applyAlignment="1">
      <alignment horizontal="center" vertical="center"/>
    </xf>
    <xf numFmtId="165" fontId="14" fillId="0" borderId="1" xfId="0" applyNumberFormat="1" applyFont="1" applyBorder="1" applyAlignment="1">
      <alignment vertical="center"/>
    </xf>
    <xf numFmtId="0" fontId="14" fillId="0" borderId="1" xfId="0" applyFont="1" applyBorder="1" applyAlignment="1">
      <alignment vertical="center"/>
    </xf>
    <xf numFmtId="0" fontId="14" fillId="0" borderId="1" xfId="0" applyFont="1" applyBorder="1" applyAlignment="1">
      <alignment horizontal="left" vertical="center"/>
    </xf>
    <xf numFmtId="0" fontId="14" fillId="0" borderId="4" xfId="0" applyFont="1" applyBorder="1" applyAlignment="1">
      <alignment vertical="center"/>
    </xf>
    <xf numFmtId="166" fontId="14" fillId="0" borderId="1" xfId="0" applyNumberFormat="1" applyFont="1" applyBorder="1" applyAlignment="1">
      <alignment vertical="center"/>
    </xf>
    <xf numFmtId="167" fontId="14" fillId="0" borderId="1" xfId="0" applyNumberFormat="1" applyFont="1" applyBorder="1" applyAlignment="1">
      <alignment vertical="center"/>
    </xf>
    <xf numFmtId="168" fontId="14" fillId="0" borderId="0" xfId="0" applyNumberFormat="1" applyFont="1" applyAlignment="1">
      <alignment vertical="center"/>
    </xf>
    <xf numFmtId="166" fontId="14" fillId="0" borderId="0" xfId="0" applyNumberFormat="1" applyFont="1" applyAlignment="1">
      <alignment vertical="center"/>
    </xf>
    <xf numFmtId="168" fontId="14" fillId="0" borderId="1" xfId="0" applyNumberFormat="1" applyFont="1" applyBorder="1" applyAlignment="1">
      <alignment vertical="center"/>
    </xf>
    <xf numFmtId="167" fontId="14" fillId="0" borderId="0" xfId="0" applyNumberFormat="1" applyFont="1" applyAlignment="1">
      <alignment vertical="center"/>
    </xf>
    <xf numFmtId="0" fontId="14" fillId="0" borderId="1" xfId="0" applyFont="1" applyBorder="1" applyAlignment="1">
      <alignment vertical="center" wrapText="1"/>
    </xf>
    <xf numFmtId="0" fontId="17" fillId="0" borderId="0" xfId="0" applyFont="1" applyAlignment="1">
      <alignment vertical="center"/>
    </xf>
    <xf numFmtId="0" fontId="14" fillId="0" borderId="0" xfId="0" applyFont="1" applyAlignment="1">
      <alignment vertical="center" wrapText="1"/>
    </xf>
    <xf numFmtId="167" fontId="14" fillId="0" borderId="13" xfId="0" applyNumberFormat="1" applyFont="1" applyBorder="1" applyAlignment="1">
      <alignment vertical="center"/>
    </xf>
    <xf numFmtId="165" fontId="14" fillId="0" borderId="0" xfId="0" applyNumberFormat="1" applyFont="1" applyAlignment="1">
      <alignment vertical="center"/>
    </xf>
    <xf numFmtId="164" fontId="14" fillId="0" borderId="0" xfId="0" applyNumberFormat="1" applyFont="1" applyAlignment="1">
      <alignment vertical="center"/>
    </xf>
    <xf numFmtId="0" fontId="14" fillId="0" borderId="1" xfId="0" applyFont="1" applyBorder="1" applyAlignment="1">
      <alignment horizontal="left" vertical="center" wrapText="1"/>
    </xf>
    <xf numFmtId="168" fontId="17" fillId="0" borderId="1" xfId="0" applyNumberFormat="1" applyFont="1" applyBorder="1" applyAlignment="1">
      <alignment vertical="center"/>
    </xf>
    <xf numFmtId="0" fontId="17" fillId="0" borderId="4" xfId="0" applyFont="1" applyBorder="1" applyAlignment="1">
      <alignment vertical="center" wrapText="1"/>
    </xf>
    <xf numFmtId="0" fontId="14" fillId="0" borderId="4" xfId="0" applyFont="1" applyBorder="1" applyAlignment="1">
      <alignment vertical="center" wrapText="1"/>
    </xf>
    <xf numFmtId="164" fontId="14" fillId="0" borderId="1" xfId="0" applyNumberFormat="1" applyFont="1" applyBorder="1" applyAlignment="1">
      <alignment vertical="center"/>
    </xf>
    <xf numFmtId="0" fontId="17" fillId="0" borderId="4" xfId="0" applyFont="1" applyBorder="1" applyAlignment="1">
      <alignment vertical="center"/>
    </xf>
    <xf numFmtId="169" fontId="0" fillId="0" borderId="1" xfId="0" applyNumberFormat="1" applyBorder="1"/>
    <xf numFmtId="0" fontId="16" fillId="0" borderId="0" xfId="0" applyFont="1"/>
    <xf numFmtId="0" fontId="14" fillId="0" borderId="0" xfId="0" applyFont="1"/>
    <xf numFmtId="0" fontId="14" fillId="0" borderId="0" xfId="0" applyFont="1" applyAlignment="1">
      <alignment horizontal="center"/>
    </xf>
    <xf numFmtId="0" fontId="23" fillId="0" borderId="14" xfId="0" applyFont="1" applyBorder="1" applyAlignment="1">
      <alignment horizontal="left" vertical="center"/>
    </xf>
    <xf numFmtId="170" fontId="24" fillId="0" borderId="14" xfId="0" applyNumberFormat="1" applyFont="1" applyBorder="1" applyAlignment="1">
      <alignment horizontal="center" vertical="center"/>
    </xf>
    <xf numFmtId="0" fontId="25" fillId="0" borderId="14" xfId="0" applyFont="1" applyBorder="1" applyAlignment="1">
      <alignment vertical="center"/>
    </xf>
    <xf numFmtId="0" fontId="26" fillId="0" borderId="14" xfId="0" applyFont="1" applyBorder="1"/>
    <xf numFmtId="0" fontId="14" fillId="0" borderId="14" xfId="0" applyFont="1" applyBorder="1" applyAlignment="1">
      <alignment horizontal="center"/>
    </xf>
    <xf numFmtId="0" fontId="26" fillId="0" borderId="14" xfId="0" applyFont="1" applyBorder="1" applyAlignment="1">
      <alignment horizontal="center"/>
    </xf>
    <xf numFmtId="0" fontId="17" fillId="0" borderId="14" xfId="0" applyFont="1" applyBorder="1"/>
    <xf numFmtId="2" fontId="14" fillId="0" borderId="14" xfId="0" applyNumberFormat="1" applyFont="1" applyBorder="1" applyAlignment="1">
      <alignment horizontal="center" vertical="center"/>
    </xf>
    <xf numFmtId="0" fontId="26" fillId="0" borderId="14" xfId="0" applyFont="1" applyBorder="1" applyAlignment="1">
      <alignment vertical="center"/>
    </xf>
    <xf numFmtId="171" fontId="14" fillId="0" borderId="14" xfId="0" applyNumberFormat="1" applyFont="1" applyBorder="1" applyAlignment="1">
      <alignment horizontal="center" vertical="center"/>
    </xf>
    <xf numFmtId="170" fontId="26" fillId="0" borderId="14" xfId="0" applyNumberFormat="1" applyFont="1" applyBorder="1" applyAlignment="1">
      <alignment horizontal="center" vertical="center"/>
    </xf>
    <xf numFmtId="0" fontId="26" fillId="0" borderId="14" xfId="0" applyFont="1" applyBorder="1" applyAlignment="1">
      <alignment vertical="center" wrapText="1"/>
    </xf>
    <xf numFmtId="2" fontId="14" fillId="0" borderId="14" xfId="0" applyNumberFormat="1" applyFont="1" applyBorder="1" applyAlignment="1">
      <alignment horizontal="center"/>
    </xf>
    <xf numFmtId="169" fontId="26" fillId="0" borderId="14" xfId="0" applyNumberFormat="1" applyFont="1" applyBorder="1"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0" fillId="0" borderId="14" xfId="0" applyBorder="1" applyAlignment="1">
      <alignment vertical="center"/>
    </xf>
    <xf numFmtId="170" fontId="1" fillId="0" borderId="14" xfId="0" applyNumberFormat="1" applyFont="1" applyBorder="1" applyAlignment="1">
      <alignment vertical="center"/>
    </xf>
    <xf numFmtId="170" fontId="0" fillId="0" borderId="0" xfId="0" applyNumberFormat="1" applyAlignment="1">
      <alignment vertical="center"/>
    </xf>
    <xf numFmtId="0" fontId="1" fillId="0" borderId="14" xfId="0" applyFont="1" applyBorder="1" applyAlignment="1">
      <alignment vertical="center"/>
    </xf>
    <xf numFmtId="2" fontId="1" fillId="0" borderId="14" xfId="0" applyNumberFormat="1" applyFont="1" applyBorder="1" applyAlignment="1">
      <alignment vertical="center"/>
    </xf>
    <xf numFmtId="0" fontId="0" fillId="0" borderId="14" xfId="0" applyBorder="1" applyAlignment="1">
      <alignment vertical="center" wrapText="1"/>
    </xf>
    <xf numFmtId="171" fontId="0" fillId="0" borderId="14" xfId="0" applyNumberFormat="1" applyBorder="1" applyAlignment="1">
      <alignment horizontal="center" vertical="center"/>
    </xf>
    <xf numFmtId="0" fontId="11" fillId="0" borderId="0" xfId="0" applyFont="1" applyAlignment="1">
      <alignment vertical="center" wrapText="1"/>
    </xf>
    <xf numFmtId="168" fontId="7" fillId="0" borderId="0" xfId="0" applyNumberFormat="1" applyFont="1" applyAlignment="1">
      <alignment vertical="center"/>
    </xf>
    <xf numFmtId="0" fontId="7" fillId="0" borderId="0" xfId="0" applyFont="1" applyAlignment="1">
      <alignment vertical="center"/>
    </xf>
    <xf numFmtId="168" fontId="0" fillId="0" borderId="14" xfId="0" applyNumberFormat="1" applyBorder="1" applyAlignment="1">
      <alignment vertical="center"/>
    </xf>
    <xf numFmtId="0" fontId="2" fillId="3" borderId="14" xfId="0" applyFont="1" applyFill="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vertical="center" wrapText="1"/>
    </xf>
    <xf numFmtId="44" fontId="0" fillId="0" borderId="14" xfId="1" applyFont="1" applyFill="1" applyBorder="1" applyAlignment="1">
      <alignment horizontal="center" vertical="center"/>
    </xf>
    <xf numFmtId="44" fontId="0" fillId="0" borderId="14" xfId="1" applyFont="1" applyFill="1" applyBorder="1" applyAlignment="1">
      <alignment vertical="center"/>
    </xf>
    <xf numFmtId="167" fontId="0" fillId="0" borderId="14" xfId="0" applyNumberFormat="1" applyBorder="1" applyAlignment="1">
      <alignment vertical="center"/>
    </xf>
    <xf numFmtId="0" fontId="5" fillId="0" borderId="9" xfId="0" applyFont="1" applyBorder="1" applyAlignment="1">
      <alignment vertical="center" wrapText="1"/>
    </xf>
    <xf numFmtId="0" fontId="1" fillId="0" borderId="14" xfId="0" applyFont="1" applyBorder="1" applyAlignment="1">
      <alignment horizontal="left" wrapText="1"/>
    </xf>
    <xf numFmtId="164" fontId="1" fillId="0" borderId="14" xfId="0" applyNumberFormat="1" applyFont="1" applyBorder="1" applyAlignment="1">
      <alignment horizontal="center"/>
    </xf>
    <xf numFmtId="0" fontId="1" fillId="0" borderId="14" xfId="0" applyFont="1" applyBorder="1" applyAlignment="1">
      <alignment vertical="center" wrapText="1"/>
    </xf>
    <xf numFmtId="0" fontId="5" fillId="0" borderId="14" xfId="0" applyFont="1" applyBorder="1" applyAlignment="1">
      <alignment vertical="center" wrapText="1"/>
    </xf>
    <xf numFmtId="165" fontId="0" fillId="0" borderId="14" xfId="0" applyNumberFormat="1" applyBorder="1"/>
    <xf numFmtId="0" fontId="0" fillId="0" borderId="14" xfId="0" applyBorder="1"/>
    <xf numFmtId="0" fontId="0" fillId="0" borderId="14" xfId="0" applyBorder="1" applyAlignment="1">
      <alignment horizontal="left" indent="1"/>
    </xf>
    <xf numFmtId="166" fontId="0" fillId="0" borderId="14" xfId="0" applyNumberFormat="1" applyBorder="1"/>
    <xf numFmtId="167" fontId="0" fillId="0" borderId="14" xfId="0" applyNumberFormat="1" applyBorder="1"/>
    <xf numFmtId="168" fontId="0" fillId="0" borderId="14" xfId="0" applyNumberFormat="1" applyBorder="1"/>
    <xf numFmtId="0" fontId="1" fillId="0" borderId="14" xfId="0" applyFont="1" applyBorder="1"/>
    <xf numFmtId="0" fontId="0" fillId="0" borderId="14" xfId="0" applyBorder="1" applyAlignment="1">
      <alignment wrapText="1"/>
    </xf>
    <xf numFmtId="0" fontId="1" fillId="0" borderId="14" xfId="0" applyFont="1" applyBorder="1" applyAlignment="1">
      <alignment wrapText="1"/>
    </xf>
    <xf numFmtId="164" fontId="0" fillId="0" borderId="14" xfId="0" applyNumberFormat="1" applyBorder="1"/>
    <xf numFmtId="0" fontId="0" fillId="0" borderId="14" xfId="0" applyBorder="1" applyAlignment="1">
      <alignment horizontal="left" vertical="center"/>
    </xf>
    <xf numFmtId="165" fontId="0" fillId="0" borderId="14" xfId="0" applyNumberFormat="1" applyBorder="1" applyAlignment="1">
      <alignment vertical="center"/>
    </xf>
    <xf numFmtId="0" fontId="0" fillId="0" borderId="14" xfId="0" applyBorder="1" applyAlignment="1">
      <alignment horizontal="left" vertical="center" wrapText="1"/>
    </xf>
    <xf numFmtId="44" fontId="0" fillId="0" borderId="0" xfId="1" applyFont="1" applyFill="1"/>
    <xf numFmtId="44" fontId="4" fillId="0" borderId="0" xfId="1" applyFont="1" applyFill="1" applyAlignment="1">
      <alignment horizontal="left" wrapText="1"/>
    </xf>
    <xf numFmtId="44" fontId="1" fillId="0" borderId="2" xfId="1" applyFont="1" applyFill="1" applyBorder="1" applyAlignment="1">
      <alignment vertical="center"/>
    </xf>
    <xf numFmtId="44" fontId="0" fillId="0" borderId="2" xfId="1" applyFont="1" applyFill="1" applyBorder="1" applyAlignment="1">
      <alignment vertical="center"/>
    </xf>
    <xf numFmtId="44" fontId="1" fillId="0" borderId="2" xfId="1" applyFont="1" applyFill="1" applyBorder="1" applyAlignment="1">
      <alignment horizontal="center" vertical="center" wrapText="1"/>
    </xf>
    <xf numFmtId="44" fontId="1" fillId="0" borderId="0" xfId="1" applyFont="1" applyFill="1" applyAlignment="1">
      <alignment horizontal="center"/>
    </xf>
    <xf numFmtId="44" fontId="5" fillId="0" borderId="1" xfId="1" applyFont="1" applyFill="1" applyBorder="1" applyAlignment="1">
      <alignment vertical="center" wrapText="1"/>
    </xf>
    <xf numFmtId="44" fontId="0" fillId="0" borderId="1" xfId="1" applyFont="1" applyFill="1" applyBorder="1"/>
    <xf numFmtId="44" fontId="5" fillId="0" borderId="14" xfId="1" applyFont="1" applyFill="1" applyBorder="1" applyAlignment="1">
      <alignment vertical="center" wrapText="1"/>
    </xf>
    <xf numFmtId="44" fontId="0" fillId="0" borderId="14" xfId="1" applyFont="1" applyFill="1" applyBorder="1"/>
    <xf numFmtId="44" fontId="1" fillId="0" borderId="14" xfId="1" applyFont="1" applyFill="1" applyBorder="1" applyAlignment="1">
      <alignment horizontal="center" vertical="center" wrapText="1"/>
    </xf>
    <xf numFmtId="164" fontId="0" fillId="0" borderId="14" xfId="0" applyNumberFormat="1" applyBorder="1" applyAlignment="1">
      <alignment vertical="center"/>
    </xf>
    <xf numFmtId="172" fontId="0" fillId="0" borderId="0" xfId="0" applyNumberFormat="1" applyAlignment="1">
      <alignment vertical="center"/>
    </xf>
    <xf numFmtId="44" fontId="0" fillId="0" borderId="0" xfId="0" applyNumberFormat="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0" fontId="17" fillId="0" borderId="4" xfId="0" applyFont="1" applyBorder="1" applyAlignment="1">
      <alignment horizontal="left" vertical="center"/>
    </xf>
    <xf numFmtId="0" fontId="17" fillId="0" borderId="5" xfId="0" applyFont="1" applyBorder="1" applyAlignment="1">
      <alignment horizontal="left" vertical="center"/>
    </xf>
    <xf numFmtId="167" fontId="17" fillId="0" borderId="1" xfId="0" applyNumberFormat="1" applyFont="1" applyBorder="1" applyAlignment="1">
      <alignment horizontal="center" vertical="center"/>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7" fillId="0" borderId="11" xfId="0" applyFont="1" applyBorder="1" applyAlignment="1">
      <alignment horizontal="left" vertical="center" wrapText="1"/>
    </xf>
    <xf numFmtId="168" fontId="19" fillId="0" borderId="0" xfId="0" applyNumberFormat="1" applyFont="1" applyAlignment="1">
      <alignment horizontal="left" vertical="center" wrapText="1"/>
    </xf>
    <xf numFmtId="0" fontId="14"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9" fillId="0" borderId="3" xfId="0" applyFont="1" applyBorder="1" applyAlignment="1">
      <alignment horizontal="left" vertical="center" wrapText="1"/>
    </xf>
    <xf numFmtId="0" fontId="4" fillId="0" borderId="0" xfId="0" applyFont="1" applyAlignment="1">
      <alignment horizontal="left" wrapText="1"/>
    </xf>
    <xf numFmtId="0" fontId="1" fillId="0" borderId="4" xfId="0" applyFont="1" applyBorder="1" applyAlignment="1">
      <alignment horizontal="left"/>
    </xf>
    <xf numFmtId="0" fontId="1" fillId="0" borderId="5" xfId="0" applyFont="1" applyBorder="1" applyAlignment="1">
      <alignment horizontal="left"/>
    </xf>
    <xf numFmtId="0" fontId="4" fillId="0" borderId="1" xfId="0" applyFont="1" applyBorder="1" applyAlignment="1">
      <alignment horizontal="left" wrapText="1"/>
    </xf>
    <xf numFmtId="0" fontId="7" fillId="0" borderId="1" xfId="0" applyFont="1" applyBorder="1" applyAlignment="1">
      <alignment horizontal="center"/>
    </xf>
    <xf numFmtId="0" fontId="1" fillId="0" borderId="1" xfId="0" applyFont="1" applyBorder="1" applyAlignment="1">
      <alignment horizontal="left" wrapText="1"/>
    </xf>
    <xf numFmtId="0" fontId="12" fillId="0" borderId="0" xfId="0" applyFont="1" applyAlignment="1">
      <alignment horizontal="left" wrapText="1"/>
    </xf>
    <xf numFmtId="0" fontId="1" fillId="0" borderId="0" xfId="0" applyFont="1" applyAlignment="1">
      <alignment horizontal="center"/>
    </xf>
    <xf numFmtId="0" fontId="1" fillId="0" borderId="0" xfId="0" applyFont="1" applyAlignment="1">
      <alignment horizontal="center" wrapText="1"/>
    </xf>
    <xf numFmtId="0" fontId="8" fillId="0" borderId="1" xfId="0" applyFont="1" applyBorder="1" applyAlignment="1">
      <alignment horizontal="center"/>
    </xf>
    <xf numFmtId="0" fontId="7" fillId="0" borderId="11" xfId="0" applyFont="1" applyBorder="1" applyAlignment="1">
      <alignment horizontal="center"/>
    </xf>
    <xf numFmtId="0" fontId="7" fillId="0" borderId="9" xfId="0" applyFont="1" applyBorder="1" applyAlignment="1">
      <alignment horizontal="center"/>
    </xf>
    <xf numFmtId="0" fontId="0" fillId="0" borderId="14" xfId="0" applyBorder="1" applyAlignment="1">
      <alignment horizont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167" fontId="8" fillId="0" borderId="14" xfId="0" applyNumberFormat="1" applyFont="1" applyBorder="1" applyAlignment="1">
      <alignment horizontal="center"/>
    </xf>
    <xf numFmtId="0" fontId="1" fillId="0" borderId="14" xfId="0" applyFont="1" applyBorder="1" applyAlignment="1">
      <alignment horizontal="left"/>
    </xf>
    <xf numFmtId="0" fontId="1" fillId="0" borderId="2" xfId="0" applyFont="1" applyBorder="1" applyAlignment="1">
      <alignment horizontal="left" vertical="center"/>
    </xf>
    <xf numFmtId="0" fontId="1" fillId="3" borderId="14" xfId="0" applyFont="1" applyFill="1" applyBorder="1" applyAlignment="1">
      <alignment horizontal="center" vertical="center"/>
    </xf>
    <xf numFmtId="0" fontId="1" fillId="0" borderId="2" xfId="0" applyFont="1" applyBorder="1" applyAlignment="1">
      <alignment horizontal="left" vertical="center" wrapText="1"/>
    </xf>
    <xf numFmtId="0" fontId="4" fillId="0" borderId="5" xfId="0" applyFont="1" applyBorder="1" applyAlignment="1">
      <alignment horizontal="left" vertical="top" wrapText="1"/>
    </xf>
    <xf numFmtId="0" fontId="1" fillId="0" borderId="1" xfId="0" applyFont="1" applyBorder="1" applyAlignment="1">
      <alignment horizontal="center"/>
    </xf>
    <xf numFmtId="0" fontId="4" fillId="0" borderId="1" xfId="0" applyFont="1" applyBorder="1" applyAlignment="1">
      <alignment horizontal="left" vertical="top" wrapText="1"/>
    </xf>
    <xf numFmtId="0" fontId="1" fillId="3" borderId="14" xfId="0" applyFont="1" applyFill="1" applyBorder="1" applyAlignment="1">
      <alignment horizontal="center" vertical="center" wrapText="1"/>
    </xf>
    <xf numFmtId="0" fontId="0" fillId="0" borderId="0" xfId="0" applyAlignment="1">
      <alignment horizontal="center"/>
    </xf>
    <xf numFmtId="167" fontId="8" fillId="0" borderId="2" xfId="0" applyNumberFormat="1" applyFont="1" applyBorder="1" applyAlignment="1">
      <alignment horizontal="center" vertical="center"/>
    </xf>
    <xf numFmtId="168" fontId="4" fillId="0" borderId="13" xfId="0" applyNumberFormat="1" applyFont="1" applyBorder="1" applyAlignment="1">
      <alignment horizontal="left" vertical="top" wrapText="1"/>
    </xf>
    <xf numFmtId="168" fontId="4" fillId="0" borderId="7" xfId="0" applyNumberFormat="1" applyFont="1" applyBorder="1" applyAlignment="1">
      <alignment horizontal="left" vertical="top" wrapText="1"/>
    </xf>
    <xf numFmtId="168" fontId="4" fillId="0" borderId="0" xfId="0" applyNumberFormat="1" applyFont="1" applyAlignment="1">
      <alignment horizontal="left" vertical="top" wrapText="1"/>
    </xf>
    <xf numFmtId="168" fontId="4" fillId="0" borderId="8" xfId="0" applyNumberFormat="1" applyFont="1" applyBorder="1" applyAlignment="1">
      <alignment horizontal="left" vertical="top" wrapText="1"/>
    </xf>
    <xf numFmtId="168" fontId="4" fillId="0" borderId="11" xfId="0" applyNumberFormat="1" applyFont="1" applyBorder="1" applyAlignment="1">
      <alignment horizontal="left" vertical="top" wrapText="1"/>
    </xf>
    <xf numFmtId="168" fontId="4" fillId="0" borderId="9" xfId="0" applyNumberFormat="1" applyFont="1" applyBorder="1" applyAlignment="1">
      <alignment horizontal="left" vertical="top" wrapText="1"/>
    </xf>
    <xf numFmtId="0" fontId="0" fillId="0" borderId="10" xfId="0" applyBorder="1" applyAlignment="1">
      <alignment horizontal="center"/>
    </xf>
    <xf numFmtId="0" fontId="4" fillId="0" borderId="3"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1" fillId="2" borderId="14" xfId="0" applyFont="1" applyFill="1" applyBorder="1" applyAlignment="1">
      <alignment horizontal="center" vertical="center"/>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23" fillId="2" borderId="14" xfId="0" applyFont="1" applyFill="1" applyBorder="1" applyAlignment="1">
      <alignment horizontal="center" vertical="center"/>
    </xf>
    <xf numFmtId="0" fontId="2" fillId="0" borderId="14" xfId="0" applyFont="1" applyBorder="1" applyAlignment="1">
      <alignment horizontal="center" vertical="center"/>
    </xf>
    <xf numFmtId="0" fontId="2" fillId="3" borderId="14"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2" borderId="14" xfId="0" applyFont="1" applyFill="1" applyBorder="1" applyAlignment="1">
      <alignment horizontal="center" vertical="center"/>
    </xf>
    <xf numFmtId="0" fontId="7" fillId="0" borderId="0" xfId="0" applyFont="1" applyAlignment="1">
      <alignment horizontal="left" wrapText="1"/>
    </xf>
    <xf numFmtId="0" fontId="1" fillId="0" borderId="0" xfId="0" applyFont="1" applyBorder="1" applyAlignment="1">
      <alignment vertical="center"/>
    </xf>
    <xf numFmtId="0" fontId="0" fillId="0" borderId="0" xfId="0" applyBorder="1" applyAlignment="1">
      <alignment vertical="center" wrapText="1"/>
    </xf>
    <xf numFmtId="164" fontId="0" fillId="0" borderId="0" xfId="0" applyNumberFormat="1" applyBorder="1" applyAlignment="1">
      <alignment vertical="center"/>
    </xf>
    <xf numFmtId="44" fontId="0" fillId="0" borderId="0" xfId="1" applyFont="1" applyFill="1" applyBorder="1" applyAlignment="1">
      <alignment vertical="center"/>
    </xf>
    <xf numFmtId="167" fontId="0" fillId="0" borderId="0" xfId="0" applyNumberFormat="1" applyBorder="1" applyAlignment="1">
      <alignment vertical="center"/>
    </xf>
    <xf numFmtId="0" fontId="4" fillId="0" borderId="0" xfId="0" applyFont="1" applyBorder="1" applyAlignment="1">
      <alignment horizontal="left" vertical="top" wrapText="1"/>
    </xf>
    <xf numFmtId="0" fontId="0" fillId="0" borderId="2" xfId="0" applyFont="1" applyBorder="1" applyAlignment="1">
      <alignment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aniel Platzer" id="{5A71CF44-37A9-4447-B1B4-C0D612B0787C}" userId="S::daniel.platzer@tisens.eu::962b1ccb-8770-457c-9771-0c6f17917a17"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5" dT="2023-03-10T07:57:42.15" personId="{5A71CF44-37A9-4447-B1B4-C0D612B0787C}" id="{F88B6D90-239F-4257-AAC2-711229F1AFA1}">
    <text>Achtung die Mustertaife sprechen von Laufkilometern</text>
  </threadedComment>
  <threadedComment ref="A26" dT="2023-03-10T07:57:42.15" personId="{5A71CF44-37A9-4447-B1B4-C0D612B0787C}" id="{956E78BC-0E37-4A06-B150-B04A30A7220C}">
    <text>Achtung die Mustertaife sprechen von Laufkilometern</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3-10T07:41:35.50" personId="{5A71CF44-37A9-4447-B1B4-C0D612B0787C}" id="{3D59F714-F0C3-417A-A1D9-39F955E2AFF6}">
    <text>Standardtarife per Gesetz vorgegeben, lt. Rosso können auch die Koeffizienten nicht angetastet werden; Tagesdienste Müll dürfen nicht vorkommen in Tarif</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17AE6-BD4E-4953-902A-E368DDF6AC41}">
  <sheetPr>
    <tabColor theme="4" tint="0.39997558519241921"/>
  </sheetPr>
  <dimension ref="A1:B16"/>
  <sheetViews>
    <sheetView workbookViewId="0">
      <selection activeCell="B4" sqref="B4"/>
    </sheetView>
  </sheetViews>
  <sheetFormatPr baseColWidth="10" defaultRowHeight="15"/>
  <cols>
    <col min="1" max="1" width="51.140625" customWidth="1"/>
    <col min="2" max="2" width="52.5703125" customWidth="1"/>
  </cols>
  <sheetData>
    <row r="1" spans="1:2" ht="23.25" customHeight="1">
      <c r="A1" s="144" t="s">
        <v>5</v>
      </c>
      <c r="B1" s="144" t="s">
        <v>0</v>
      </c>
    </row>
    <row r="2" spans="1:2" ht="23.25" customHeight="1">
      <c r="A2" s="144" t="s">
        <v>6</v>
      </c>
      <c r="B2" s="144" t="s">
        <v>7</v>
      </c>
    </row>
    <row r="4" spans="1:2" ht="54" customHeight="1">
      <c r="A4" s="2" t="s">
        <v>14</v>
      </c>
      <c r="B4" s="2" t="s">
        <v>15</v>
      </c>
    </row>
    <row r="5" spans="1:2" ht="52.5" customHeight="1">
      <c r="A5" s="1" t="s">
        <v>1</v>
      </c>
      <c r="B5" s="1" t="s">
        <v>3</v>
      </c>
    </row>
    <row r="6" spans="1:2" ht="50.25" customHeight="1">
      <c r="A6" s="1" t="s">
        <v>4</v>
      </c>
      <c r="B6" s="1" t="s">
        <v>2</v>
      </c>
    </row>
    <row r="9" spans="1:2" ht="54" customHeight="1">
      <c r="A9" s="2" t="s">
        <v>8</v>
      </c>
      <c r="B9" s="2" t="s">
        <v>9</v>
      </c>
    </row>
    <row r="10" spans="1:2" ht="52.5" customHeight="1">
      <c r="A10" s="1" t="s">
        <v>10</v>
      </c>
      <c r="B10" s="1" t="s">
        <v>12</v>
      </c>
    </row>
    <row r="11" spans="1:2" ht="50.25" customHeight="1">
      <c r="A11" s="1" t="s">
        <v>11</v>
      </c>
      <c r="B11" s="1" t="s">
        <v>13</v>
      </c>
    </row>
    <row r="14" spans="1:2" ht="54" customHeight="1">
      <c r="A14" s="2" t="s">
        <v>16</v>
      </c>
      <c r="B14" s="2" t="s">
        <v>17</v>
      </c>
    </row>
    <row r="15" spans="1:2" ht="60">
      <c r="A15" s="1" t="s">
        <v>18</v>
      </c>
      <c r="B15" s="1" t="s">
        <v>20</v>
      </c>
    </row>
    <row r="16" spans="1:2" ht="90">
      <c r="A16" s="1" t="s">
        <v>19</v>
      </c>
      <c r="B16" s="1" t="s">
        <v>21</v>
      </c>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C5058-1B47-4BB4-9F80-245BC1B061AF}">
  <dimension ref="A1:I97"/>
  <sheetViews>
    <sheetView topLeftCell="A22" workbookViewId="0">
      <selection activeCell="B12" sqref="B12"/>
    </sheetView>
  </sheetViews>
  <sheetFormatPr baseColWidth="10" defaultRowHeight="15"/>
  <cols>
    <col min="1" max="1" width="54.42578125" style="85" bestFit="1" customWidth="1"/>
    <col min="2" max="2" width="44" style="85" bestFit="1" customWidth="1"/>
    <col min="3" max="3" width="8" style="85" customWidth="1"/>
    <col min="4" max="4" width="13.85546875" style="85" customWidth="1"/>
    <col min="5" max="5" width="13.5703125" style="85" customWidth="1"/>
    <col min="6" max="16384" width="11.42578125" style="85"/>
  </cols>
  <sheetData>
    <row r="1" spans="1:9">
      <c r="A1" s="194" t="s">
        <v>80</v>
      </c>
      <c r="B1" s="194"/>
      <c r="C1" s="194"/>
      <c r="D1" s="194"/>
      <c r="E1" s="194"/>
    </row>
    <row r="2" spans="1:9" ht="49.15" customHeight="1">
      <c r="A2" s="195" t="s">
        <v>165</v>
      </c>
      <c r="B2" s="195"/>
      <c r="C2" s="195"/>
      <c r="D2" s="195"/>
      <c r="E2" s="195"/>
    </row>
    <row r="3" spans="1:9" ht="12" customHeight="1">
      <c r="A3" s="86"/>
      <c r="B3" s="87"/>
    </row>
    <row r="4" spans="1:9" ht="25.5" customHeight="1">
      <c r="A4" s="88" t="s">
        <v>22</v>
      </c>
      <c r="B4" s="89">
        <v>12</v>
      </c>
      <c r="C4" s="196"/>
      <c r="D4" s="184"/>
      <c r="E4" s="184"/>
    </row>
    <row r="5" spans="1:9" ht="36" customHeight="1">
      <c r="A5" s="88" t="s">
        <v>23</v>
      </c>
      <c r="B5" s="90">
        <v>1.2</v>
      </c>
      <c r="C5" s="196"/>
      <c r="D5" s="184"/>
      <c r="E5" s="184"/>
      <c r="F5" s="184"/>
    </row>
    <row r="6" spans="1:9" ht="30" customHeight="1">
      <c r="A6" s="194"/>
      <c r="B6" s="194"/>
      <c r="D6" s="182" t="s">
        <v>168</v>
      </c>
      <c r="E6" s="182"/>
      <c r="F6" s="196"/>
      <c r="G6" s="184"/>
      <c r="H6" s="184"/>
      <c r="I6" s="193"/>
    </row>
    <row r="7" spans="1:9" ht="22.5">
      <c r="A7" s="82" t="s">
        <v>26</v>
      </c>
      <c r="B7" s="83" t="s">
        <v>27</v>
      </c>
      <c r="C7" s="84" t="s">
        <v>28</v>
      </c>
      <c r="D7" s="84" t="s">
        <v>29</v>
      </c>
      <c r="E7" s="84" t="s">
        <v>166</v>
      </c>
      <c r="F7" s="196"/>
      <c r="G7" s="184"/>
      <c r="H7" s="184"/>
      <c r="I7" s="193"/>
    </row>
    <row r="8" spans="1:9">
      <c r="A8" s="186" t="s">
        <v>31</v>
      </c>
      <c r="B8" s="187"/>
      <c r="C8" s="91"/>
      <c r="D8" s="92"/>
      <c r="E8" s="92"/>
      <c r="F8" s="196"/>
      <c r="G8" s="184"/>
      <c r="H8" s="184"/>
      <c r="I8" s="193"/>
    </row>
    <row r="9" spans="1:9">
      <c r="A9" s="93" t="s">
        <v>32</v>
      </c>
      <c r="B9" s="94" t="s">
        <v>33</v>
      </c>
      <c r="C9" s="95">
        <v>1</v>
      </c>
      <c r="D9" s="96">
        <f>$B$4*C9</f>
        <v>12</v>
      </c>
      <c r="E9" s="96">
        <f>D9*1.5</f>
        <v>18</v>
      </c>
      <c r="F9" s="97"/>
      <c r="G9" s="98"/>
    </row>
    <row r="10" spans="1:9">
      <c r="A10" s="93" t="s">
        <v>34</v>
      </c>
      <c r="B10" s="94" t="s">
        <v>35</v>
      </c>
      <c r="C10" s="95">
        <f>G9</f>
        <v>0</v>
      </c>
      <c r="D10" s="99">
        <f>$B$5*30*C10</f>
        <v>0</v>
      </c>
      <c r="E10" s="96">
        <f>D10*1.5</f>
        <v>0</v>
      </c>
      <c r="F10" s="97"/>
      <c r="G10" s="98"/>
    </row>
    <row r="11" spans="1:9">
      <c r="A11" s="186" t="s">
        <v>31</v>
      </c>
      <c r="B11" s="187"/>
      <c r="C11" s="95"/>
      <c r="D11" s="96"/>
      <c r="E11" s="96"/>
      <c r="F11" s="97"/>
      <c r="G11" s="98"/>
    </row>
    <row r="12" spans="1:9">
      <c r="A12" s="93" t="s">
        <v>36</v>
      </c>
      <c r="B12" s="94" t="s">
        <v>33</v>
      </c>
      <c r="C12" s="95">
        <v>1.5</v>
      </c>
      <c r="D12" s="96">
        <f>$B$4*C12</f>
        <v>18</v>
      </c>
      <c r="E12" s="96">
        <f>D12*1.5</f>
        <v>27</v>
      </c>
      <c r="F12" s="97"/>
      <c r="G12" s="98"/>
    </row>
    <row r="13" spans="1:9">
      <c r="A13" s="93" t="s">
        <v>34</v>
      </c>
      <c r="B13" s="94" t="s">
        <v>35</v>
      </c>
      <c r="C13" s="95">
        <f>G12</f>
        <v>0</v>
      </c>
      <c r="D13" s="99">
        <f>$B$5*30*C13</f>
        <v>0</v>
      </c>
      <c r="E13" s="96">
        <f>D13*1.5</f>
        <v>0</v>
      </c>
      <c r="F13" s="97"/>
      <c r="G13" s="98"/>
    </row>
    <row r="14" spans="1:9">
      <c r="A14" s="186" t="s">
        <v>31</v>
      </c>
      <c r="B14" s="187"/>
      <c r="C14" s="95"/>
      <c r="D14" s="96"/>
      <c r="E14" s="96"/>
      <c r="F14" s="97"/>
      <c r="G14" s="98"/>
    </row>
    <row r="15" spans="1:9">
      <c r="A15" s="93" t="s">
        <v>37</v>
      </c>
      <c r="B15" s="94" t="s">
        <v>33</v>
      </c>
      <c r="C15" s="95">
        <v>2.25</v>
      </c>
      <c r="D15" s="96">
        <f>$B$4*C15</f>
        <v>27</v>
      </c>
      <c r="E15" s="96">
        <f>D15*1.5</f>
        <v>40.5</v>
      </c>
      <c r="F15" s="97"/>
      <c r="G15" s="98"/>
    </row>
    <row r="16" spans="1:9">
      <c r="A16" s="93" t="s">
        <v>34</v>
      </c>
      <c r="B16" s="94" t="s">
        <v>35</v>
      </c>
      <c r="C16" s="95">
        <f>G15</f>
        <v>0</v>
      </c>
      <c r="D16" s="96">
        <f>$B$5*30*C16</f>
        <v>0</v>
      </c>
      <c r="E16" s="96">
        <f>D16*1.5</f>
        <v>0</v>
      </c>
      <c r="F16" s="97"/>
      <c r="G16" s="98"/>
    </row>
    <row r="17" spans="1:7">
      <c r="A17" s="186" t="s">
        <v>31</v>
      </c>
      <c r="B17" s="187"/>
      <c r="C17" s="95"/>
      <c r="D17" s="96"/>
      <c r="E17" s="96"/>
      <c r="F17" s="97"/>
      <c r="G17" s="98"/>
    </row>
    <row r="18" spans="1:7">
      <c r="A18" s="93" t="s">
        <v>38</v>
      </c>
      <c r="B18" s="94" t="s">
        <v>33</v>
      </c>
      <c r="C18" s="95">
        <v>3</v>
      </c>
      <c r="D18" s="96">
        <f>$B$4*C18</f>
        <v>36</v>
      </c>
      <c r="E18" s="96">
        <f>D18*1.5</f>
        <v>54</v>
      </c>
      <c r="F18" s="97"/>
      <c r="G18" s="98"/>
    </row>
    <row r="19" spans="1:7">
      <c r="A19" s="93" t="s">
        <v>34</v>
      </c>
      <c r="B19" s="94" t="s">
        <v>35</v>
      </c>
      <c r="C19" s="95">
        <f>G18</f>
        <v>0</v>
      </c>
      <c r="D19" s="96">
        <f>$B$5*30*C19</f>
        <v>0</v>
      </c>
      <c r="E19" s="96">
        <f>D19*1.5</f>
        <v>0</v>
      </c>
      <c r="F19" s="97"/>
      <c r="G19" s="98"/>
    </row>
    <row r="20" spans="1:7">
      <c r="C20" s="95"/>
      <c r="D20" s="96"/>
      <c r="E20" s="96"/>
      <c r="F20" s="97"/>
      <c r="G20" s="98"/>
    </row>
    <row r="21" spans="1:7">
      <c r="A21" s="186" t="s">
        <v>39</v>
      </c>
      <c r="B21" s="187"/>
      <c r="C21" s="95"/>
      <c r="D21" s="96"/>
      <c r="E21" s="96"/>
      <c r="F21" s="97"/>
      <c r="G21" s="98"/>
    </row>
    <row r="22" spans="1:7">
      <c r="A22" s="93" t="s">
        <v>32</v>
      </c>
      <c r="B22" s="94" t="s">
        <v>33</v>
      </c>
      <c r="C22" s="95">
        <v>2</v>
      </c>
      <c r="D22" s="96">
        <f>$B$4*C22</f>
        <v>24</v>
      </c>
      <c r="E22" s="96">
        <f>D22*1.5</f>
        <v>36</v>
      </c>
      <c r="F22" s="97"/>
      <c r="G22" s="98"/>
    </row>
    <row r="23" spans="1:7">
      <c r="A23" s="93" t="s">
        <v>34</v>
      </c>
      <c r="B23" s="94" t="s">
        <v>35</v>
      </c>
      <c r="C23" s="95">
        <f>G22</f>
        <v>0</v>
      </c>
      <c r="D23" s="96">
        <f>$B$5*30*C23</f>
        <v>0</v>
      </c>
      <c r="E23" s="96">
        <f>D23*1.5</f>
        <v>0</v>
      </c>
      <c r="F23" s="97"/>
      <c r="G23" s="98"/>
    </row>
    <row r="24" spans="1:7">
      <c r="A24" s="186" t="s">
        <v>39</v>
      </c>
      <c r="B24" s="187"/>
      <c r="C24" s="95"/>
      <c r="D24" s="96"/>
      <c r="E24" s="96"/>
      <c r="F24" s="97"/>
      <c r="G24" s="98"/>
    </row>
    <row r="25" spans="1:7">
      <c r="A25" s="93" t="s">
        <v>36</v>
      </c>
      <c r="B25" s="94" t="s">
        <v>33</v>
      </c>
      <c r="C25" s="95">
        <v>3</v>
      </c>
      <c r="D25" s="96">
        <f>$B$4*C25</f>
        <v>36</v>
      </c>
      <c r="E25" s="96">
        <f>D25*1.5</f>
        <v>54</v>
      </c>
      <c r="F25" s="97"/>
      <c r="G25" s="98"/>
    </row>
    <row r="26" spans="1:7">
      <c r="A26" s="93" t="s">
        <v>34</v>
      </c>
      <c r="B26" s="94" t="s">
        <v>35</v>
      </c>
      <c r="C26" s="95">
        <f>G25</f>
        <v>0</v>
      </c>
      <c r="D26" s="96">
        <f>$B$5*30*C26</f>
        <v>0</v>
      </c>
      <c r="E26" s="96">
        <f>D26*1.5</f>
        <v>0</v>
      </c>
      <c r="F26" s="97"/>
      <c r="G26" s="98"/>
    </row>
    <row r="27" spans="1:7">
      <c r="A27" s="186" t="s">
        <v>39</v>
      </c>
      <c r="B27" s="187"/>
      <c r="C27" s="95"/>
      <c r="D27" s="96"/>
      <c r="E27" s="96"/>
      <c r="F27" s="97"/>
      <c r="G27" s="98"/>
    </row>
    <row r="28" spans="1:7">
      <c r="A28" s="93" t="s">
        <v>37</v>
      </c>
      <c r="B28" s="94" t="s">
        <v>33</v>
      </c>
      <c r="C28" s="95">
        <v>3.75</v>
      </c>
      <c r="D28" s="96">
        <f>$B$4*C28</f>
        <v>45</v>
      </c>
      <c r="E28" s="96">
        <f>D28*1.5</f>
        <v>67.5</v>
      </c>
      <c r="F28" s="97"/>
      <c r="G28" s="98"/>
    </row>
    <row r="29" spans="1:7">
      <c r="A29" s="93" t="s">
        <v>34</v>
      </c>
      <c r="B29" s="94" t="s">
        <v>35</v>
      </c>
      <c r="C29" s="95">
        <f>G28</f>
        <v>0</v>
      </c>
      <c r="D29" s="96">
        <f>$B$5*30*C29</f>
        <v>0</v>
      </c>
      <c r="E29" s="96">
        <f>D29*1.5</f>
        <v>0</v>
      </c>
      <c r="F29" s="97"/>
      <c r="G29" s="98"/>
    </row>
    <row r="30" spans="1:7">
      <c r="A30" s="186" t="s">
        <v>39</v>
      </c>
      <c r="B30" s="187"/>
      <c r="C30" s="95"/>
      <c r="D30" s="96"/>
      <c r="E30" s="96"/>
      <c r="F30" s="97"/>
      <c r="G30" s="98"/>
    </row>
    <row r="31" spans="1:7">
      <c r="A31" s="93" t="s">
        <v>38</v>
      </c>
      <c r="B31" s="94" t="s">
        <v>33</v>
      </c>
      <c r="C31" s="95">
        <v>4.5</v>
      </c>
      <c r="D31" s="96">
        <f>$B$4*C31</f>
        <v>54</v>
      </c>
      <c r="E31" s="96">
        <f>D31*1.5</f>
        <v>81</v>
      </c>
      <c r="F31" s="97"/>
      <c r="G31" s="98"/>
    </row>
    <row r="32" spans="1:7">
      <c r="A32" s="93" t="s">
        <v>34</v>
      </c>
      <c r="B32" s="94" t="s">
        <v>35</v>
      </c>
      <c r="C32" s="95">
        <f>G31</f>
        <v>0</v>
      </c>
      <c r="D32" s="96">
        <f>$B$5*30*C32</f>
        <v>0</v>
      </c>
      <c r="E32" s="96">
        <f>D32*1.5</f>
        <v>0</v>
      </c>
      <c r="F32" s="97"/>
      <c r="G32" s="98"/>
    </row>
    <row r="33" spans="1:7">
      <c r="C33" s="98"/>
      <c r="D33" s="100"/>
      <c r="E33" s="100"/>
      <c r="F33" s="97"/>
      <c r="G33" s="98"/>
    </row>
    <row r="34" spans="1:7">
      <c r="A34" s="186" t="s">
        <v>40</v>
      </c>
      <c r="B34" s="187"/>
      <c r="C34" s="95"/>
      <c r="D34" s="96"/>
      <c r="E34" s="96"/>
      <c r="F34" s="97"/>
      <c r="G34" s="98"/>
    </row>
    <row r="35" spans="1:7">
      <c r="A35" s="93" t="s">
        <v>32</v>
      </c>
      <c r="B35" s="94" t="s">
        <v>33</v>
      </c>
      <c r="C35" s="95">
        <v>2.92</v>
      </c>
      <c r="D35" s="96">
        <f>$B$4*C35</f>
        <v>35.04</v>
      </c>
      <c r="E35" s="96">
        <f>D35*1.5</f>
        <v>52.56</v>
      </c>
      <c r="F35" s="97"/>
      <c r="G35" s="98"/>
    </row>
    <row r="36" spans="1:7">
      <c r="A36" s="93" t="s">
        <v>34</v>
      </c>
      <c r="B36" s="94" t="s">
        <v>35</v>
      </c>
      <c r="C36" s="95">
        <f>G35</f>
        <v>0</v>
      </c>
      <c r="D36" s="96">
        <f>$B$5*30*C36</f>
        <v>0</v>
      </c>
      <c r="E36" s="96">
        <f>D36*1.5</f>
        <v>0</v>
      </c>
      <c r="F36" s="97"/>
      <c r="G36" s="98"/>
    </row>
    <row r="37" spans="1:7">
      <c r="A37" s="186" t="s">
        <v>40</v>
      </c>
      <c r="B37" s="187"/>
      <c r="C37" s="95"/>
      <c r="D37" s="96"/>
      <c r="E37" s="96"/>
      <c r="F37" s="97"/>
      <c r="G37" s="98"/>
    </row>
    <row r="38" spans="1:7">
      <c r="A38" s="93" t="s">
        <v>41</v>
      </c>
      <c r="B38" s="94" t="s">
        <v>33</v>
      </c>
      <c r="C38" s="95">
        <v>4.38</v>
      </c>
      <c r="D38" s="96">
        <f>$B$4*C38</f>
        <v>52.56</v>
      </c>
      <c r="E38" s="96">
        <f>D38*1.5</f>
        <v>78.84</v>
      </c>
      <c r="F38" s="97"/>
      <c r="G38" s="98"/>
    </row>
    <row r="39" spans="1:7">
      <c r="A39" s="93" t="s">
        <v>34</v>
      </c>
      <c r="B39" s="94" t="s">
        <v>35</v>
      </c>
      <c r="C39" s="95">
        <f>G38</f>
        <v>0</v>
      </c>
      <c r="D39" s="96">
        <f>$B$5*30*C39</f>
        <v>0</v>
      </c>
      <c r="E39" s="96">
        <f>D39*1.5</f>
        <v>0</v>
      </c>
      <c r="F39" s="97"/>
      <c r="G39" s="98"/>
    </row>
    <row r="40" spans="1:7">
      <c r="A40" s="186" t="s">
        <v>42</v>
      </c>
      <c r="B40" s="187"/>
      <c r="C40" s="95"/>
      <c r="D40" s="96"/>
      <c r="E40" s="96"/>
      <c r="F40" s="97"/>
      <c r="G40" s="98"/>
    </row>
    <row r="41" spans="1:7">
      <c r="A41" s="93" t="s">
        <v>32</v>
      </c>
      <c r="B41" s="94" t="s">
        <v>33</v>
      </c>
      <c r="C41" s="95">
        <v>1.46</v>
      </c>
      <c r="D41" s="96">
        <f>$B$4*C41</f>
        <v>17.52</v>
      </c>
      <c r="E41" s="96">
        <f>D41*1.5</f>
        <v>26.28</v>
      </c>
      <c r="F41" s="97"/>
      <c r="G41" s="98"/>
    </row>
    <row r="42" spans="1:7">
      <c r="A42" s="93" t="s">
        <v>34</v>
      </c>
      <c r="B42" s="94" t="s">
        <v>35</v>
      </c>
      <c r="C42" s="95">
        <f>G41</f>
        <v>0</v>
      </c>
      <c r="D42" s="96">
        <f>$B$5*30*C42</f>
        <v>0</v>
      </c>
      <c r="E42" s="96">
        <f>D42*1.5</f>
        <v>0</v>
      </c>
      <c r="F42" s="97"/>
      <c r="G42" s="98"/>
    </row>
    <row r="43" spans="1:7">
      <c r="A43" s="186" t="s">
        <v>42</v>
      </c>
      <c r="B43" s="187"/>
      <c r="C43" s="95"/>
      <c r="D43" s="96"/>
      <c r="E43" s="96"/>
      <c r="F43" s="97"/>
      <c r="G43" s="98"/>
    </row>
    <row r="44" spans="1:7">
      <c r="A44" s="93" t="s">
        <v>43</v>
      </c>
      <c r="B44" s="94" t="s">
        <v>33</v>
      </c>
      <c r="C44" s="95">
        <v>2.17</v>
      </c>
      <c r="D44" s="96">
        <f>$B$4*C44</f>
        <v>26.04</v>
      </c>
      <c r="E44" s="96">
        <f>D44*1.5</f>
        <v>39.06</v>
      </c>
      <c r="F44" s="97"/>
      <c r="G44" s="98"/>
    </row>
    <row r="45" spans="1:7">
      <c r="A45" s="93" t="s">
        <v>34</v>
      </c>
      <c r="B45" s="94" t="s">
        <v>35</v>
      </c>
      <c r="C45" s="95">
        <f>G44</f>
        <v>0</v>
      </c>
      <c r="D45" s="96">
        <f>$B$5*30*C45</f>
        <v>0</v>
      </c>
      <c r="E45" s="96">
        <f>D45*1.5</f>
        <v>0</v>
      </c>
      <c r="F45" s="97"/>
      <c r="G45" s="98"/>
    </row>
    <row r="46" spans="1:7" ht="15" customHeight="1">
      <c r="C46" s="95"/>
      <c r="D46" s="96"/>
      <c r="E46" s="96"/>
      <c r="F46" s="97"/>
      <c r="G46" s="98"/>
    </row>
    <row r="47" spans="1:7" ht="28.15" customHeight="1">
      <c r="A47" s="82" t="s">
        <v>44</v>
      </c>
      <c r="B47" s="101" t="s">
        <v>45</v>
      </c>
      <c r="C47" s="95">
        <f>G47</f>
        <v>0</v>
      </c>
      <c r="D47" s="96">
        <f>C47*$B$5*15</f>
        <v>0</v>
      </c>
      <c r="E47" s="96">
        <f>D47*1.5</f>
        <v>0</v>
      </c>
      <c r="F47" s="97"/>
      <c r="G47" s="98"/>
    </row>
    <row r="48" spans="1:7" ht="28.15" customHeight="1">
      <c r="A48" s="102"/>
      <c r="B48" s="103"/>
      <c r="C48" s="98"/>
      <c r="D48" s="104"/>
      <c r="E48" s="104"/>
      <c r="F48" s="97"/>
      <c r="G48" s="98"/>
    </row>
    <row r="49" spans="1:7" ht="15" customHeight="1">
      <c r="A49" s="102"/>
      <c r="B49" s="103"/>
      <c r="C49" s="105"/>
      <c r="D49" s="188" t="s">
        <v>46</v>
      </c>
      <c r="E49" s="188"/>
      <c r="G49" s="105"/>
    </row>
    <row r="50" spans="1:7" ht="31.9" customHeight="1">
      <c r="A50" s="189" t="s">
        <v>47</v>
      </c>
      <c r="B50" s="190"/>
      <c r="C50" s="190"/>
      <c r="D50" s="191"/>
      <c r="E50" s="191"/>
      <c r="F50" s="192"/>
      <c r="G50" s="192"/>
    </row>
    <row r="51" spans="1:7" ht="15" customHeight="1">
      <c r="A51" s="93" t="s">
        <v>32</v>
      </c>
      <c r="B51" s="94" t="s">
        <v>33</v>
      </c>
      <c r="C51" s="91">
        <v>2.25</v>
      </c>
      <c r="D51" s="96">
        <f>$B$4*C51</f>
        <v>27</v>
      </c>
      <c r="E51" s="96">
        <f>D51*1.5</f>
        <v>40.5</v>
      </c>
      <c r="F51" s="192"/>
      <c r="G51" s="192"/>
    </row>
    <row r="52" spans="1:7" ht="34.15" customHeight="1">
      <c r="A52" s="189" t="s">
        <v>47</v>
      </c>
      <c r="B52" s="190"/>
      <c r="C52" s="190"/>
      <c r="D52" s="190"/>
      <c r="E52" s="190"/>
      <c r="F52" s="192"/>
      <c r="G52" s="192"/>
    </row>
    <row r="53" spans="1:7" ht="15" customHeight="1">
      <c r="A53" s="93" t="s">
        <v>36</v>
      </c>
      <c r="B53" s="94" t="s">
        <v>33</v>
      </c>
      <c r="C53" s="91">
        <v>4.25</v>
      </c>
      <c r="D53" s="96">
        <f>$B$4*C53</f>
        <v>51</v>
      </c>
      <c r="E53" s="96">
        <f>D53*1.5</f>
        <v>76.5</v>
      </c>
      <c r="F53" s="192"/>
      <c r="G53" s="192"/>
    </row>
    <row r="54" spans="1:7" ht="31.15" customHeight="1">
      <c r="A54" s="189" t="s">
        <v>47</v>
      </c>
      <c r="B54" s="190"/>
      <c r="C54" s="190"/>
      <c r="D54" s="190"/>
      <c r="E54" s="190"/>
      <c r="F54" s="192"/>
      <c r="G54" s="192"/>
    </row>
    <row r="55" spans="1:7" ht="15" customHeight="1">
      <c r="A55" s="93" t="s">
        <v>37</v>
      </c>
      <c r="B55" s="94" t="s">
        <v>33</v>
      </c>
      <c r="C55" s="91">
        <v>5.5</v>
      </c>
      <c r="D55" s="96">
        <f>$B$4*C55</f>
        <v>66</v>
      </c>
      <c r="E55" s="96">
        <f>D55*1.5</f>
        <v>99</v>
      </c>
      <c r="F55" s="192"/>
      <c r="G55" s="192"/>
    </row>
    <row r="56" spans="1:7" ht="31.9" customHeight="1">
      <c r="A56" s="189" t="s">
        <v>47</v>
      </c>
      <c r="B56" s="190"/>
      <c r="C56" s="190"/>
      <c r="D56" s="190"/>
      <c r="E56" s="190"/>
      <c r="F56" s="192"/>
      <c r="G56" s="192"/>
    </row>
    <row r="57" spans="1:7" ht="15" customHeight="1">
      <c r="A57" s="93" t="s">
        <v>38</v>
      </c>
      <c r="B57" s="94" t="s">
        <v>33</v>
      </c>
      <c r="C57" s="91">
        <v>6.75</v>
      </c>
      <c r="D57" s="96">
        <f>$B$4*C57</f>
        <v>81</v>
      </c>
      <c r="E57" s="96">
        <f>D57*1.5</f>
        <v>121.5</v>
      </c>
      <c r="F57" s="192"/>
      <c r="G57" s="192"/>
    </row>
    <row r="58" spans="1:7" ht="13.9" customHeight="1">
      <c r="A58" s="102"/>
      <c r="B58" s="103"/>
      <c r="C58" s="105"/>
      <c r="D58" s="100"/>
      <c r="E58" s="100"/>
      <c r="G58" s="105"/>
    </row>
    <row r="59" spans="1:7" ht="31.9" customHeight="1">
      <c r="A59" s="102"/>
      <c r="C59" s="106"/>
      <c r="D59" s="182" t="s">
        <v>49</v>
      </c>
      <c r="E59" s="182"/>
      <c r="G59" s="105"/>
    </row>
    <row r="60" spans="1:7" ht="22.5">
      <c r="A60" s="183" t="s">
        <v>50</v>
      </c>
      <c r="B60" s="183"/>
      <c r="C60" s="84" t="s">
        <v>28</v>
      </c>
      <c r="D60" s="84" t="s">
        <v>29</v>
      </c>
      <c r="E60" s="84" t="s">
        <v>166</v>
      </c>
      <c r="G60" s="105"/>
    </row>
    <row r="61" spans="1:7">
      <c r="A61" s="93" t="s">
        <v>51</v>
      </c>
      <c r="B61" s="92" t="s">
        <v>52</v>
      </c>
      <c r="C61" s="91">
        <v>2</v>
      </c>
      <c r="D61" s="99">
        <f>$B$5*C61</f>
        <v>2.4</v>
      </c>
      <c r="E61" s="96">
        <f>D61*1.5</f>
        <v>3.5999999999999996</v>
      </c>
      <c r="F61" s="184"/>
      <c r="G61" s="105"/>
    </row>
    <row r="62" spans="1:7">
      <c r="A62" s="107" t="s">
        <v>54</v>
      </c>
      <c r="B62" s="92" t="s">
        <v>52</v>
      </c>
      <c r="C62" s="91">
        <v>1</v>
      </c>
      <c r="D62" s="99">
        <f>$B$5*C62</f>
        <v>1.2</v>
      </c>
      <c r="E62" s="96">
        <f>D62*1.5</f>
        <v>1.7999999999999998</v>
      </c>
      <c r="F62" s="184"/>
      <c r="G62" s="105"/>
    </row>
    <row r="63" spans="1:7">
      <c r="C63" s="105"/>
      <c r="D63" s="97"/>
      <c r="E63" s="97"/>
      <c r="F63" s="184"/>
      <c r="G63" s="105"/>
    </row>
    <row r="64" spans="1:7">
      <c r="A64" s="82" t="s">
        <v>55</v>
      </c>
      <c r="B64" s="92" t="s">
        <v>52</v>
      </c>
      <c r="C64" s="91">
        <v>48.042000000000002</v>
      </c>
      <c r="D64" s="99">
        <f>$B$5*C64</f>
        <v>57.650399999999998</v>
      </c>
      <c r="E64" s="96">
        <f>D64*1.5</f>
        <v>86.4756</v>
      </c>
      <c r="F64" s="184"/>
      <c r="G64" s="105"/>
    </row>
    <row r="65" spans="1:7">
      <c r="C65" s="105"/>
      <c r="D65" s="97"/>
      <c r="E65" s="97"/>
      <c r="F65" s="184"/>
      <c r="G65" s="105"/>
    </row>
    <row r="66" spans="1:7">
      <c r="A66" s="82" t="s">
        <v>56</v>
      </c>
      <c r="B66" s="92" t="s">
        <v>52</v>
      </c>
      <c r="C66" s="91">
        <v>24.02</v>
      </c>
      <c r="D66" s="99">
        <f>$B$5*C66</f>
        <v>28.823999999999998</v>
      </c>
      <c r="E66" s="96">
        <f>D66*1.5</f>
        <v>43.235999999999997</v>
      </c>
      <c r="F66" s="184"/>
      <c r="G66" s="105"/>
    </row>
    <row r="67" spans="1:7">
      <c r="C67" s="105"/>
      <c r="D67" s="97"/>
      <c r="E67" s="97"/>
      <c r="F67" s="184"/>
      <c r="G67" s="105"/>
    </row>
    <row r="68" spans="1:7" ht="30">
      <c r="A68" s="82" t="s">
        <v>57</v>
      </c>
      <c r="B68" s="101" t="s">
        <v>58</v>
      </c>
      <c r="C68" s="91">
        <v>2</v>
      </c>
      <c r="D68" s="99">
        <f>$B$5*C68</f>
        <v>2.4</v>
      </c>
      <c r="E68" s="96">
        <f>D68*1.5</f>
        <v>3.5999999999999996</v>
      </c>
      <c r="F68" s="184"/>
      <c r="G68" s="105"/>
    </row>
    <row r="69" spans="1:7">
      <c r="C69" s="105"/>
      <c r="D69" s="97"/>
      <c r="E69" s="97"/>
      <c r="F69" s="184"/>
      <c r="G69" s="105"/>
    </row>
    <row r="70" spans="1:7" ht="30">
      <c r="A70" s="82" t="s">
        <v>59</v>
      </c>
      <c r="B70" s="101" t="s">
        <v>60</v>
      </c>
      <c r="C70" s="91">
        <v>6.0049999999999999</v>
      </c>
      <c r="D70" s="99">
        <f>$B$5*C70</f>
        <v>7.2059999999999995</v>
      </c>
      <c r="E70" s="96">
        <f>D70*1.5</f>
        <v>10.808999999999999</v>
      </c>
      <c r="F70" s="184"/>
      <c r="G70" s="105"/>
    </row>
    <row r="71" spans="1:7">
      <c r="C71" s="106"/>
      <c r="D71" s="100"/>
      <c r="E71" s="100"/>
    </row>
    <row r="72" spans="1:7">
      <c r="C72" s="106"/>
      <c r="D72" s="100"/>
      <c r="E72" s="100"/>
    </row>
    <row r="73" spans="1:7">
      <c r="C73" s="106"/>
      <c r="D73" s="100"/>
      <c r="E73" s="100"/>
    </row>
    <row r="74" spans="1:7" hidden="1">
      <c r="A74" s="182" t="s">
        <v>61</v>
      </c>
      <c r="B74" s="182"/>
      <c r="C74" s="182"/>
      <c r="D74" s="182"/>
      <c r="E74" s="102"/>
    </row>
    <row r="75" spans="1:7" hidden="1">
      <c r="A75" s="87"/>
      <c r="B75" s="87"/>
      <c r="C75" s="87"/>
      <c r="D75" s="87"/>
      <c r="E75" s="102"/>
    </row>
    <row r="76" spans="1:7" hidden="1">
      <c r="A76" s="82" t="s">
        <v>62</v>
      </c>
      <c r="B76" s="108">
        <v>1.36</v>
      </c>
      <c r="C76" s="106"/>
      <c r="D76" s="100"/>
      <c r="E76" s="100"/>
    </row>
    <row r="77" spans="1:7" ht="33.75" hidden="1">
      <c r="A77" s="109" t="s">
        <v>63</v>
      </c>
      <c r="B77" s="84" t="s">
        <v>28</v>
      </c>
      <c r="C77" s="84" t="s">
        <v>29</v>
      </c>
      <c r="D77" s="84" t="s">
        <v>64</v>
      </c>
    </row>
    <row r="78" spans="1:7" ht="16.149999999999999" hidden="1" customHeight="1">
      <c r="A78" s="110" t="s">
        <v>65</v>
      </c>
      <c r="B78" s="111">
        <v>1</v>
      </c>
      <c r="C78" s="99">
        <f>$B$5*B78</f>
        <v>1.2</v>
      </c>
      <c r="D78" s="96">
        <f>C78*1.5</f>
        <v>1.7999999999999998</v>
      </c>
      <c r="E78" s="185" t="s">
        <v>53</v>
      </c>
    </row>
    <row r="79" spans="1:7" ht="30" hidden="1">
      <c r="A79" s="110" t="s">
        <v>66</v>
      </c>
      <c r="B79" s="111">
        <v>0.3</v>
      </c>
      <c r="C79" s="99">
        <f>$B$5*B79</f>
        <v>0.36</v>
      </c>
      <c r="D79" s="96">
        <f>C79*1.5</f>
        <v>0.54</v>
      </c>
      <c r="E79" s="185"/>
    </row>
    <row r="80" spans="1:7" hidden="1">
      <c r="B80" s="111"/>
      <c r="C80" s="96"/>
      <c r="D80" s="96"/>
      <c r="E80" s="185"/>
    </row>
    <row r="81" spans="1:5" hidden="1">
      <c r="A81" s="82" t="s">
        <v>67</v>
      </c>
      <c r="B81" s="111"/>
      <c r="C81" s="99"/>
      <c r="D81" s="96"/>
      <c r="E81" s="185"/>
    </row>
    <row r="82" spans="1:5" ht="16.899999999999999" hidden="1" customHeight="1">
      <c r="A82" s="110" t="s">
        <v>65</v>
      </c>
      <c r="B82" s="111">
        <v>1.5</v>
      </c>
      <c r="C82" s="99">
        <f>$B$5*B82</f>
        <v>1.7999999999999998</v>
      </c>
      <c r="D82" s="96">
        <f>C82*1.5</f>
        <v>2.6999999999999997</v>
      </c>
      <c r="E82" s="185"/>
    </row>
    <row r="83" spans="1:5" ht="30" hidden="1">
      <c r="A83" s="110" t="s">
        <v>66</v>
      </c>
      <c r="B83" s="111">
        <v>0.45</v>
      </c>
      <c r="C83" s="99">
        <f>$B$5*B83</f>
        <v>0.54</v>
      </c>
      <c r="D83" s="96">
        <f>C83*1.5</f>
        <v>0.81</v>
      </c>
      <c r="E83" s="185"/>
    </row>
    <row r="84" spans="1:5" hidden="1">
      <c r="A84" s="93" t="s">
        <v>68</v>
      </c>
      <c r="B84" s="111"/>
      <c r="C84" s="99"/>
      <c r="D84" s="96"/>
      <c r="E84" s="185"/>
    </row>
    <row r="85" spans="1:5" hidden="1">
      <c r="A85" s="93" t="s">
        <v>69</v>
      </c>
      <c r="B85" s="111"/>
      <c r="C85" s="99"/>
      <c r="D85" s="96"/>
      <c r="E85" s="185"/>
    </row>
    <row r="86" spans="1:5" hidden="1">
      <c r="A86" s="93" t="s">
        <v>70</v>
      </c>
      <c r="B86" s="111"/>
      <c r="C86" s="99"/>
      <c r="D86" s="96"/>
      <c r="E86" s="185"/>
    </row>
    <row r="87" spans="1:5" hidden="1">
      <c r="A87" s="93" t="s">
        <v>71</v>
      </c>
      <c r="B87" s="111"/>
      <c r="C87" s="99"/>
      <c r="D87" s="96"/>
      <c r="E87" s="185"/>
    </row>
    <row r="88" spans="1:5" hidden="1">
      <c r="A88" s="93" t="s">
        <v>72</v>
      </c>
      <c r="B88" s="111"/>
      <c r="C88" s="99"/>
      <c r="D88" s="96"/>
      <c r="E88" s="185"/>
    </row>
    <row r="89" spans="1:5" hidden="1">
      <c r="B89" s="111"/>
      <c r="C89" s="99"/>
      <c r="D89" s="96"/>
      <c r="E89" s="185"/>
    </row>
    <row r="90" spans="1:5" hidden="1">
      <c r="A90" s="112" t="s">
        <v>167</v>
      </c>
      <c r="B90" s="111"/>
      <c r="C90" s="99"/>
      <c r="D90" s="96"/>
      <c r="E90" s="185"/>
    </row>
    <row r="91" spans="1:5" hidden="1">
      <c r="A91" s="107" t="s">
        <v>74</v>
      </c>
      <c r="B91" s="111">
        <v>1.5</v>
      </c>
      <c r="C91" s="99">
        <f t="shared" ref="C91:C93" si="0">$B$5*B91</f>
        <v>1.7999999999999998</v>
      </c>
      <c r="D91" s="96">
        <f t="shared" ref="D91:D93" si="1">C91*1.5</f>
        <v>2.6999999999999997</v>
      </c>
      <c r="E91" s="185"/>
    </row>
    <row r="92" spans="1:5" hidden="1">
      <c r="A92" s="93" t="s">
        <v>75</v>
      </c>
      <c r="B92" s="111">
        <v>1.5</v>
      </c>
      <c r="C92" s="99">
        <f t="shared" si="0"/>
        <v>1.7999999999999998</v>
      </c>
      <c r="D92" s="96">
        <f t="shared" si="1"/>
        <v>2.6999999999999997</v>
      </c>
      <c r="E92" s="185"/>
    </row>
    <row r="93" spans="1:5" hidden="1">
      <c r="A93" s="93" t="s">
        <v>76</v>
      </c>
      <c r="B93" s="111">
        <v>2</v>
      </c>
      <c r="C93" s="99">
        <f t="shared" si="0"/>
        <v>2.4</v>
      </c>
      <c r="D93" s="96">
        <f t="shared" si="1"/>
        <v>3.5999999999999996</v>
      </c>
      <c r="E93" s="185"/>
    </row>
    <row r="94" spans="1:5" hidden="1">
      <c r="A94" s="93" t="s">
        <v>77</v>
      </c>
      <c r="B94" s="111">
        <v>2</v>
      </c>
      <c r="C94" s="99">
        <f>$B$5*B94</f>
        <v>2.4</v>
      </c>
      <c r="D94" s="96">
        <f>C94*1.5</f>
        <v>3.5999999999999996</v>
      </c>
    </row>
    <row r="95" spans="1:5" hidden="1"/>
    <row r="96" spans="1:5" hidden="1">
      <c r="A96" s="112" t="s">
        <v>78</v>
      </c>
      <c r="B96" s="111"/>
      <c r="C96" s="99"/>
      <c r="D96" s="96"/>
    </row>
    <row r="97" spans="1:4" hidden="1">
      <c r="A97" s="110" t="s">
        <v>79</v>
      </c>
      <c r="B97" s="111">
        <v>0.5</v>
      </c>
      <c r="C97" s="99">
        <f>$B$5*B97</f>
        <v>0.6</v>
      </c>
      <c r="D97" s="96">
        <f>C97*1.5</f>
        <v>0.89999999999999991</v>
      </c>
    </row>
  </sheetData>
  <mergeCells count="31">
    <mergeCell ref="A1:E1"/>
    <mergeCell ref="A2:E2"/>
    <mergeCell ref="C4:E4"/>
    <mergeCell ref="C5:F5"/>
    <mergeCell ref="A6:B6"/>
    <mergeCell ref="D6:E6"/>
    <mergeCell ref="F6:H8"/>
    <mergeCell ref="A40:B40"/>
    <mergeCell ref="I6:I8"/>
    <mergeCell ref="A8:B8"/>
    <mergeCell ref="A11:B11"/>
    <mergeCell ref="A14:B14"/>
    <mergeCell ref="A17:B17"/>
    <mergeCell ref="A21:B21"/>
    <mergeCell ref="A24:B24"/>
    <mergeCell ref="A27:B27"/>
    <mergeCell ref="A30:B30"/>
    <mergeCell ref="A34:B34"/>
    <mergeCell ref="A37:B37"/>
    <mergeCell ref="A43:B43"/>
    <mergeCell ref="D49:E49"/>
    <mergeCell ref="A50:E50"/>
    <mergeCell ref="F50:G57"/>
    <mergeCell ref="A52:E52"/>
    <mergeCell ref="A54:E54"/>
    <mergeCell ref="A56:E56"/>
    <mergeCell ref="D59:E59"/>
    <mergeCell ref="A60:B60"/>
    <mergeCell ref="F61:F70"/>
    <mergeCell ref="A74:D74"/>
    <mergeCell ref="E78:E9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1CD5-DB49-4ADD-A873-B37FB33F51C2}">
  <dimension ref="A1:R94"/>
  <sheetViews>
    <sheetView topLeftCell="A4" workbookViewId="0">
      <selection activeCell="Q21" sqref="Q21"/>
    </sheetView>
  </sheetViews>
  <sheetFormatPr baseColWidth="10" defaultRowHeight="15"/>
  <cols>
    <col min="1" max="1" width="47.140625" customWidth="1"/>
    <col min="2" max="2" width="29" customWidth="1"/>
    <col min="3" max="4" width="9.7109375" customWidth="1"/>
    <col min="5" max="5" width="10.28515625" customWidth="1"/>
    <col min="6" max="6" width="6.28515625" hidden="1" customWidth="1"/>
    <col min="7" max="7" width="7.28515625" hidden="1" customWidth="1"/>
    <col min="8" max="8" width="9.42578125" hidden="1" customWidth="1"/>
    <col min="9" max="9" width="9.7109375" hidden="1" customWidth="1"/>
    <col min="10" max="10" width="10" hidden="1" customWidth="1"/>
    <col min="11" max="11" width="9" hidden="1" customWidth="1"/>
    <col min="12" max="12" width="7.7109375" hidden="1" customWidth="1"/>
    <col min="13" max="13" width="10.42578125" hidden="1" customWidth="1"/>
    <col min="14" max="15" width="0" hidden="1" customWidth="1"/>
  </cols>
  <sheetData>
    <row r="1" spans="1:18">
      <c r="A1" s="204" t="s">
        <v>152</v>
      </c>
      <c r="B1" s="204"/>
      <c r="C1" s="204"/>
      <c r="D1" s="204"/>
      <c r="E1" s="204"/>
      <c r="F1" s="204"/>
      <c r="G1" s="204"/>
      <c r="H1" s="204"/>
    </row>
    <row r="2" spans="1:18" ht="21" customHeight="1">
      <c r="A2" s="204"/>
      <c r="B2" s="204"/>
      <c r="C2" s="204"/>
      <c r="D2" s="204"/>
      <c r="E2" s="204"/>
      <c r="F2" s="204"/>
      <c r="G2" s="204"/>
      <c r="H2" s="204"/>
    </row>
    <row r="3" spans="1:18" ht="43.15" customHeight="1">
      <c r="A3" s="205" t="s">
        <v>83</v>
      </c>
      <c r="B3" s="205"/>
      <c r="C3" s="205"/>
      <c r="D3" s="205"/>
      <c r="E3" s="205"/>
      <c r="F3" s="205"/>
      <c r="G3" s="205"/>
      <c r="H3" s="205"/>
      <c r="I3" s="54"/>
      <c r="J3" s="54"/>
    </row>
    <row r="4" spans="1:18" ht="12" customHeight="1">
      <c r="A4" s="3"/>
      <c r="B4" s="4"/>
      <c r="I4" s="53"/>
      <c r="J4" s="55"/>
      <c r="K4" s="56"/>
      <c r="L4" s="56"/>
    </row>
    <row r="5" spans="1:18" ht="15" customHeight="1">
      <c r="A5" s="5" t="s">
        <v>22</v>
      </c>
      <c r="B5" s="6">
        <v>12</v>
      </c>
      <c r="G5" s="57" t="s">
        <v>84</v>
      </c>
      <c r="H5" s="57" t="s">
        <v>85</v>
      </c>
      <c r="I5" s="58" t="s">
        <v>86</v>
      </c>
      <c r="J5" s="59">
        <v>30</v>
      </c>
    </row>
    <row r="6" spans="1:18">
      <c r="A6" s="5" t="s">
        <v>23</v>
      </c>
      <c r="B6" s="7">
        <v>1.2</v>
      </c>
      <c r="G6" s="60">
        <f>J6*0.7</f>
        <v>0.42</v>
      </c>
      <c r="H6" s="60">
        <f>J6*0.5</f>
        <v>0.3</v>
      </c>
      <c r="I6" s="58" t="s">
        <v>87</v>
      </c>
      <c r="J6" s="59">
        <v>0.6</v>
      </c>
      <c r="K6" s="23"/>
      <c r="L6" s="23"/>
    </row>
    <row r="7" spans="1:18" ht="31.9" customHeight="1">
      <c r="A7" s="204"/>
      <c r="B7" s="204"/>
      <c r="C7" s="206" t="s">
        <v>88</v>
      </c>
      <c r="D7" s="206"/>
      <c r="E7" s="206"/>
      <c r="F7" s="207" t="s">
        <v>89</v>
      </c>
      <c r="G7" s="207"/>
      <c r="H7" s="208"/>
      <c r="I7" s="53"/>
      <c r="J7" s="53"/>
      <c r="K7" s="203" t="s">
        <v>90</v>
      </c>
      <c r="L7" s="203"/>
      <c r="M7" s="203"/>
    </row>
    <row r="8" spans="1:18" ht="45">
      <c r="A8" s="11" t="s">
        <v>26</v>
      </c>
      <c r="B8" s="12" t="s">
        <v>27</v>
      </c>
      <c r="C8" s="13" t="s">
        <v>28</v>
      </c>
      <c r="D8" s="13" t="s">
        <v>29</v>
      </c>
      <c r="E8" s="13" t="s">
        <v>30</v>
      </c>
      <c r="F8" s="61" t="s">
        <v>28</v>
      </c>
      <c r="G8" s="61" t="s">
        <v>29</v>
      </c>
      <c r="H8" s="61" t="s">
        <v>91</v>
      </c>
      <c r="I8" s="62" t="s">
        <v>92</v>
      </c>
      <c r="J8" s="62" t="s">
        <v>93</v>
      </c>
      <c r="K8" s="53" t="s">
        <v>94</v>
      </c>
      <c r="L8" s="53" t="s">
        <v>94</v>
      </c>
      <c r="M8" s="53" t="s">
        <v>94</v>
      </c>
    </row>
    <row r="9" spans="1:18">
      <c r="A9" s="198" t="s">
        <v>31</v>
      </c>
      <c r="B9" s="199"/>
      <c r="C9" s="63"/>
      <c r="D9" s="64"/>
      <c r="E9" s="113"/>
      <c r="F9" s="65"/>
      <c r="G9" s="66"/>
      <c r="H9" s="66"/>
      <c r="I9" s="53"/>
      <c r="J9" s="53"/>
      <c r="K9" s="53"/>
      <c r="L9" s="53"/>
      <c r="M9" s="53"/>
    </row>
    <row r="10" spans="1:18">
      <c r="A10" s="15" t="s">
        <v>32</v>
      </c>
      <c r="B10" s="16" t="s">
        <v>33</v>
      </c>
      <c r="C10" s="67">
        <f>J10</f>
        <v>3.5</v>
      </c>
      <c r="D10" s="68">
        <f>$B$5*C10</f>
        <v>42</v>
      </c>
      <c r="E10" s="20">
        <f>D10*1.5</f>
        <v>63</v>
      </c>
      <c r="F10" s="65">
        <v>1</v>
      </c>
      <c r="G10" s="69">
        <f>$B$5*F10</f>
        <v>12</v>
      </c>
      <c r="H10" s="69">
        <f>G10*1.5</f>
        <v>18</v>
      </c>
      <c r="I10" s="18">
        <f>($B$5*F10+$J$5)</f>
        <v>42</v>
      </c>
      <c r="J10" s="19">
        <f>I10/$B$5</f>
        <v>3.5</v>
      </c>
      <c r="K10" s="70">
        <v>100</v>
      </c>
      <c r="L10" s="70">
        <v>200</v>
      </c>
      <c r="M10" s="70">
        <v>300</v>
      </c>
    </row>
    <row r="11" spans="1:18">
      <c r="A11" s="71" t="s">
        <v>95</v>
      </c>
      <c r="B11" s="16" t="s">
        <v>35</v>
      </c>
      <c r="C11" s="67">
        <f t="shared" ref="C11:C28" si="0">J11</f>
        <v>11.500000000000002</v>
      </c>
      <c r="D11" s="68">
        <f>$B$6*C11</f>
        <v>13.800000000000002</v>
      </c>
      <c r="E11" s="20">
        <f>D11*1.5</f>
        <v>20.700000000000003</v>
      </c>
      <c r="F11" s="65"/>
      <c r="G11" s="69"/>
      <c r="H11" s="69"/>
      <c r="I11" s="18">
        <f>($G$10*0.1+$J$6*0.7*30)</f>
        <v>13.8</v>
      </c>
      <c r="J11" s="19">
        <f>I11/$B$6</f>
        <v>11.500000000000002</v>
      </c>
      <c r="K11" s="59">
        <f>G10+K10*$J$6*0.5</f>
        <v>42</v>
      </c>
      <c r="L11" s="59">
        <f>G10+L10*$H$6</f>
        <v>72</v>
      </c>
      <c r="M11" s="59">
        <f>G10+M10*$H$6</f>
        <v>102</v>
      </c>
    </row>
    <row r="12" spans="1:18">
      <c r="A12" s="71" t="s">
        <v>96</v>
      </c>
      <c r="B12" s="16" t="s">
        <v>35</v>
      </c>
      <c r="C12" s="67">
        <f t="shared" si="0"/>
        <v>8.5</v>
      </c>
      <c r="D12" s="68">
        <f>$B$6*C12</f>
        <v>10.199999999999999</v>
      </c>
      <c r="E12" s="20">
        <f>D12*1.5</f>
        <v>15.299999999999999</v>
      </c>
      <c r="F12" s="65"/>
      <c r="G12" s="69"/>
      <c r="H12" s="69"/>
      <c r="I12" s="18">
        <f>($G$10*0.1+$J$6*0.5*30)</f>
        <v>10.199999999999999</v>
      </c>
      <c r="J12" s="19">
        <f>I12/$B$6</f>
        <v>8.5</v>
      </c>
      <c r="K12" s="59"/>
      <c r="L12" s="59"/>
      <c r="M12" s="59"/>
    </row>
    <row r="13" spans="1:18">
      <c r="A13" s="71" t="s">
        <v>97</v>
      </c>
      <c r="B13" s="16" t="s">
        <v>52</v>
      </c>
      <c r="C13" s="67">
        <f t="shared" si="0"/>
        <v>0.3321917808219178</v>
      </c>
      <c r="D13" s="68">
        <f>$B$6*C13</f>
        <v>0.39863013698630134</v>
      </c>
      <c r="E13" s="20">
        <f>D13*1.5</f>
        <v>0.59794520547945207</v>
      </c>
      <c r="F13" s="65">
        <v>3.3000000000000002E-2</v>
      </c>
      <c r="G13" s="72">
        <f>$B$6*30*F13</f>
        <v>1.1880000000000002</v>
      </c>
      <c r="H13" s="69">
        <f>G13*1.5</f>
        <v>1.7820000000000003</v>
      </c>
      <c r="I13" s="18">
        <f>(G10*3/365+$J$6*0.5)</f>
        <v>0.39863013698630134</v>
      </c>
      <c r="J13" s="19">
        <f>I13/$B$6</f>
        <v>0.3321917808219178</v>
      </c>
      <c r="K13" s="59">
        <f>($G$10*3/365+$J$6*0.5)*K10</f>
        <v>39.863013698630134</v>
      </c>
      <c r="L13" s="59">
        <f>($G$10*3/365+$H$6)*L10</f>
        <v>79.726027397260268</v>
      </c>
      <c r="M13" s="59">
        <f>($G$10*3/365+$H$6)*M10</f>
        <v>119.58904109589041</v>
      </c>
      <c r="R13" s="21"/>
    </row>
    <row r="14" spans="1:18">
      <c r="A14" s="198" t="s">
        <v>31</v>
      </c>
      <c r="B14" s="199"/>
      <c r="C14" s="73"/>
      <c r="D14" s="74"/>
      <c r="E14" s="20"/>
      <c r="F14" s="14"/>
      <c r="G14" s="17"/>
      <c r="H14" s="17"/>
      <c r="I14" s="21"/>
      <c r="J14" s="22"/>
      <c r="K14" s="53"/>
      <c r="L14" s="53"/>
      <c r="M14" s="53"/>
    </row>
    <row r="15" spans="1:18">
      <c r="A15" s="15" t="s">
        <v>36</v>
      </c>
      <c r="B15" s="16" t="s">
        <v>33</v>
      </c>
      <c r="C15" s="67">
        <f t="shared" si="0"/>
        <v>4</v>
      </c>
      <c r="D15" s="68">
        <f>$B$5*C15</f>
        <v>48</v>
      </c>
      <c r="E15" s="20">
        <f>D15*1.5</f>
        <v>72</v>
      </c>
      <c r="F15" s="65">
        <v>1.5</v>
      </c>
      <c r="G15" s="69">
        <f>$B$5*F15</f>
        <v>18</v>
      </c>
      <c r="H15" s="69">
        <f>G15*1.5</f>
        <v>27</v>
      </c>
      <c r="I15" s="18">
        <f>($B$5*F15+$J$5)</f>
        <v>48</v>
      </c>
      <c r="J15" s="19">
        <f>I15/$B$5</f>
        <v>4</v>
      </c>
      <c r="K15" s="59">
        <f>$G$15+$K$10*$H$6</f>
        <v>48</v>
      </c>
      <c r="L15" s="59">
        <f>$G$15+$L$10*$H$6</f>
        <v>78</v>
      </c>
      <c r="M15" s="59">
        <f>$G$15+$M$10*$H$6</f>
        <v>108</v>
      </c>
    </row>
    <row r="16" spans="1:18">
      <c r="A16" s="71" t="s">
        <v>95</v>
      </c>
      <c r="B16" s="16" t="s">
        <v>35</v>
      </c>
      <c r="C16" s="67">
        <f t="shared" si="0"/>
        <v>12</v>
      </c>
      <c r="D16" s="68">
        <f>$B$6*C16</f>
        <v>14.399999999999999</v>
      </c>
      <c r="E16" s="20">
        <f>D16*1.5</f>
        <v>21.599999999999998</v>
      </c>
      <c r="F16" s="65"/>
      <c r="G16" s="69"/>
      <c r="H16" s="69"/>
      <c r="I16" s="18">
        <f>($G$15*0.1+$J$6*0.7*30)</f>
        <v>14.4</v>
      </c>
      <c r="J16" s="19">
        <f>I16/$B$6</f>
        <v>12</v>
      </c>
      <c r="K16" s="59">
        <f>($G$15*3/365+$H$6)*$K$10</f>
        <v>44.794520547945204</v>
      </c>
      <c r="L16" s="59">
        <f>($G$15*3/365+$H$6)*$L$10</f>
        <v>89.589041095890408</v>
      </c>
      <c r="M16" s="59">
        <f>($G$15*3/365+$H$6)*$M$10</f>
        <v>134.38356164383561</v>
      </c>
    </row>
    <row r="17" spans="1:13">
      <c r="A17" s="71" t="s">
        <v>96</v>
      </c>
      <c r="B17" s="16" t="s">
        <v>35</v>
      </c>
      <c r="C17" s="67">
        <f t="shared" si="0"/>
        <v>9.0000000000000018</v>
      </c>
      <c r="D17" s="68">
        <f>$B$6*C17</f>
        <v>10.800000000000002</v>
      </c>
      <c r="E17" s="20">
        <f>D17*1.5</f>
        <v>16.200000000000003</v>
      </c>
      <c r="F17" s="65"/>
      <c r="G17" s="69"/>
      <c r="H17" s="69"/>
      <c r="I17" s="18">
        <f>($G$15*0.1+$J$6*0.5*30)</f>
        <v>10.8</v>
      </c>
      <c r="J17" s="19">
        <f>I17/$B$6</f>
        <v>9.0000000000000018</v>
      </c>
      <c r="K17" s="53"/>
      <c r="L17" s="53"/>
      <c r="M17" s="53"/>
    </row>
    <row r="18" spans="1:13">
      <c r="A18" s="71" t="s">
        <v>97</v>
      </c>
      <c r="B18" s="16" t="s">
        <v>52</v>
      </c>
      <c r="C18" s="67">
        <f t="shared" si="0"/>
        <v>0.37328767123287671</v>
      </c>
      <c r="D18" s="68">
        <f>$B$6*C18</f>
        <v>0.44794520547945205</v>
      </c>
      <c r="E18" s="20">
        <f>D18*1.5</f>
        <v>0.67191780821917813</v>
      </c>
      <c r="F18" s="65">
        <v>4.9399999999999999E-2</v>
      </c>
      <c r="G18" s="72">
        <f>$B$6*30*F18</f>
        <v>1.7784</v>
      </c>
      <c r="H18" s="69">
        <f>G18*1.5</f>
        <v>2.6676000000000002</v>
      </c>
      <c r="I18" s="18">
        <f>(G15*3/365+$J$6*0.5)</f>
        <v>0.44794520547945205</v>
      </c>
      <c r="J18" s="19">
        <f>I18/$B$6</f>
        <v>0.37328767123287671</v>
      </c>
      <c r="K18" s="53"/>
      <c r="L18" s="53"/>
      <c r="M18" s="53"/>
    </row>
    <row r="19" spans="1:13">
      <c r="A19" s="198" t="s">
        <v>31</v>
      </c>
      <c r="B19" s="199"/>
      <c r="C19" s="73"/>
      <c r="D19" s="74"/>
      <c r="E19" s="20"/>
      <c r="F19" s="65"/>
      <c r="G19" s="69"/>
      <c r="H19" s="69"/>
      <c r="I19" s="18"/>
      <c r="J19" s="19"/>
      <c r="K19" s="53"/>
      <c r="L19" s="53"/>
      <c r="M19" s="53"/>
    </row>
    <row r="20" spans="1:13">
      <c r="A20" s="15" t="s">
        <v>37</v>
      </c>
      <c r="B20" s="16" t="s">
        <v>33</v>
      </c>
      <c r="C20" s="67">
        <f t="shared" si="0"/>
        <v>4.75</v>
      </c>
      <c r="D20" s="68">
        <f>$B$5*C20</f>
        <v>57</v>
      </c>
      <c r="E20" s="20">
        <f>D20*1.5</f>
        <v>85.5</v>
      </c>
      <c r="F20" s="65">
        <v>2.25</v>
      </c>
      <c r="G20" s="69">
        <f>$B$5*F20</f>
        <v>27</v>
      </c>
      <c r="H20" s="69">
        <f>G20*1.5</f>
        <v>40.5</v>
      </c>
      <c r="I20" s="18">
        <f>($B$5*F20+$J$5)</f>
        <v>57</v>
      </c>
      <c r="J20" s="19">
        <f>I20/$B$5</f>
        <v>4.75</v>
      </c>
      <c r="K20" s="59">
        <f>$G$20+$K$10*$H$6</f>
        <v>57</v>
      </c>
      <c r="L20" s="59">
        <f>$G$20+$L$10*$H$6</f>
        <v>87</v>
      </c>
      <c r="M20" s="59">
        <f>$G$20+$M$10*$H$6</f>
        <v>117</v>
      </c>
    </row>
    <row r="21" spans="1:13">
      <c r="A21" s="71" t="s">
        <v>95</v>
      </c>
      <c r="B21" s="16" t="s">
        <v>35</v>
      </c>
      <c r="C21" s="67">
        <f t="shared" si="0"/>
        <v>12.750000000000002</v>
      </c>
      <c r="D21" s="68">
        <f>$B$6*C21</f>
        <v>15.3</v>
      </c>
      <c r="E21" s="20">
        <f>D21*1.5</f>
        <v>22.950000000000003</v>
      </c>
      <c r="F21" s="65"/>
      <c r="G21" s="69"/>
      <c r="H21" s="69"/>
      <c r="I21" s="18">
        <f>($G$20*0.1+$J$6*0.7*30)</f>
        <v>15.3</v>
      </c>
      <c r="J21" s="19">
        <f>I21/$B$6</f>
        <v>12.750000000000002</v>
      </c>
      <c r="K21" s="59">
        <f>($G$20*3/365+$H$6)*$K$10</f>
        <v>52.19178082191781</v>
      </c>
      <c r="L21" s="59">
        <f>($G$20*3/365+$H$6)*$L$10</f>
        <v>104.38356164383562</v>
      </c>
      <c r="M21" s="59">
        <f>($G$20*3/365+$H$6)*$M$10</f>
        <v>156.57534246575344</v>
      </c>
    </row>
    <row r="22" spans="1:13">
      <c r="A22" s="71" t="s">
        <v>96</v>
      </c>
      <c r="B22" s="16" t="s">
        <v>35</v>
      </c>
      <c r="C22" s="67">
        <f t="shared" si="0"/>
        <v>9.75</v>
      </c>
      <c r="D22" s="68">
        <f>$B$6*C22</f>
        <v>11.7</v>
      </c>
      <c r="E22" s="20">
        <f>D22*1.5</f>
        <v>17.549999999999997</v>
      </c>
      <c r="F22" s="65"/>
      <c r="G22" s="69"/>
      <c r="H22" s="69"/>
      <c r="I22" s="18">
        <f>($G$20*0.1+$J$6*0.5*30)</f>
        <v>11.7</v>
      </c>
      <c r="J22" s="19">
        <f>I22/$B$6</f>
        <v>9.75</v>
      </c>
    </row>
    <row r="23" spans="1:13">
      <c r="A23" s="71" t="s">
        <v>97</v>
      </c>
      <c r="B23" s="16" t="s">
        <v>52</v>
      </c>
      <c r="C23" s="67">
        <f t="shared" si="0"/>
        <v>0.43493150684931509</v>
      </c>
      <c r="D23" s="68">
        <f>$B$6*C23</f>
        <v>0.5219178082191781</v>
      </c>
      <c r="E23" s="20">
        <f>D23*1.5</f>
        <v>0.78287671232876721</v>
      </c>
      <c r="F23" s="65">
        <v>7.3999999999999996E-2</v>
      </c>
      <c r="G23" s="69">
        <f>$B$6*30*F23</f>
        <v>2.6639999999999997</v>
      </c>
      <c r="H23" s="69">
        <f>G23*1.5</f>
        <v>3.9959999999999996</v>
      </c>
      <c r="I23" s="18">
        <f>(G20*3/365+$J$6*0.5)</f>
        <v>0.5219178082191781</v>
      </c>
      <c r="J23" s="19">
        <f>I23/$B$6</f>
        <v>0.43493150684931509</v>
      </c>
    </row>
    <row r="24" spans="1:13">
      <c r="A24" s="198" t="s">
        <v>31</v>
      </c>
      <c r="B24" s="199"/>
      <c r="C24" s="73"/>
      <c r="D24" s="74"/>
      <c r="E24" s="20"/>
      <c r="F24" s="65"/>
      <c r="G24" s="69"/>
      <c r="H24" s="69"/>
      <c r="I24" s="18"/>
      <c r="J24" s="19"/>
    </row>
    <row r="25" spans="1:13">
      <c r="A25" s="15" t="s">
        <v>38</v>
      </c>
      <c r="B25" s="16" t="s">
        <v>33</v>
      </c>
      <c r="C25" s="67">
        <f t="shared" si="0"/>
        <v>5.5</v>
      </c>
      <c r="D25" s="68">
        <f>$B$5*C25</f>
        <v>66</v>
      </c>
      <c r="E25" s="20">
        <f>D25*1.5</f>
        <v>99</v>
      </c>
      <c r="F25" s="65">
        <v>3</v>
      </c>
      <c r="G25" s="69">
        <f>$B$5*F25</f>
        <v>36</v>
      </c>
      <c r="H25" s="69">
        <f>G25*1.5</f>
        <v>54</v>
      </c>
      <c r="I25" s="18">
        <f>($B$5*F25+$J$5)</f>
        <v>66</v>
      </c>
      <c r="J25" s="19">
        <f>I25/$B$5</f>
        <v>5.5</v>
      </c>
      <c r="K25" s="59">
        <f>$G$25+$K$10*$H$6</f>
        <v>66</v>
      </c>
      <c r="L25" s="59">
        <f>$G$25+$L$10*$H$6</f>
        <v>96</v>
      </c>
      <c r="M25" s="59">
        <f>$G$25+$M$10*$H$6</f>
        <v>126</v>
      </c>
    </row>
    <row r="26" spans="1:13">
      <c r="A26" s="71" t="s">
        <v>95</v>
      </c>
      <c r="B26" s="16" t="s">
        <v>35</v>
      </c>
      <c r="C26" s="67">
        <f t="shared" si="0"/>
        <v>13.5</v>
      </c>
      <c r="D26" s="68">
        <f>$B$6*C26</f>
        <v>16.2</v>
      </c>
      <c r="E26" s="20">
        <f>D26*1.5</f>
        <v>24.299999999999997</v>
      </c>
      <c r="F26" s="65"/>
      <c r="G26" s="69"/>
      <c r="H26" s="69"/>
      <c r="I26" s="18">
        <f>($G$25*0.1+$J$6*0.7*30)</f>
        <v>16.2</v>
      </c>
      <c r="J26" s="19">
        <f>I26/$B$6</f>
        <v>13.5</v>
      </c>
      <c r="K26" s="59">
        <f>($G$25*3/365+$H$6)*$K$10</f>
        <v>59.589041095890408</v>
      </c>
      <c r="L26" s="59">
        <f>($G$25*3/365+$H$6)*$L$10</f>
        <v>119.17808219178082</v>
      </c>
      <c r="M26" s="59">
        <f>($G$25*3/365+$H$6)*$M$10</f>
        <v>178.76712328767121</v>
      </c>
    </row>
    <row r="27" spans="1:13">
      <c r="A27" s="71" t="s">
        <v>96</v>
      </c>
      <c r="B27" s="16" t="s">
        <v>35</v>
      </c>
      <c r="C27" s="67">
        <f t="shared" si="0"/>
        <v>10.5</v>
      </c>
      <c r="D27" s="68">
        <f>$B$6*C27</f>
        <v>12.6</v>
      </c>
      <c r="E27" s="20">
        <f>D27*1.5</f>
        <v>18.899999999999999</v>
      </c>
      <c r="F27" s="65"/>
      <c r="G27" s="69"/>
      <c r="H27" s="69"/>
      <c r="I27" s="18">
        <f>($G$25*0.1+$J$6*0.5*30)</f>
        <v>12.6</v>
      </c>
      <c r="J27" s="19">
        <f>I27/$B$6</f>
        <v>10.5</v>
      </c>
    </row>
    <row r="28" spans="1:13">
      <c r="A28" s="71" t="s">
        <v>97</v>
      </c>
      <c r="B28" s="16" t="s">
        <v>52</v>
      </c>
      <c r="C28" s="67">
        <f t="shared" si="0"/>
        <v>0.49657534246575341</v>
      </c>
      <c r="D28" s="68">
        <f>$B$6*C28</f>
        <v>0.59589041095890405</v>
      </c>
      <c r="E28" s="20">
        <f>D28*1.5</f>
        <v>0.89383561643835607</v>
      </c>
      <c r="F28" s="65">
        <v>9.8799999999999999E-2</v>
      </c>
      <c r="G28" s="69">
        <f>$B$6*30*F28</f>
        <v>3.5568</v>
      </c>
      <c r="H28" s="69">
        <f>G28*1.5</f>
        <v>5.3352000000000004</v>
      </c>
      <c r="I28" s="18">
        <f>(G25*3/365+$J$6*0.5)</f>
        <v>0.59589041095890405</v>
      </c>
      <c r="J28" s="19">
        <f>I28/$B$6</f>
        <v>0.49657534246575341</v>
      </c>
    </row>
    <row r="29" spans="1:13">
      <c r="C29" s="22"/>
      <c r="D29" s="21"/>
      <c r="E29" s="21"/>
      <c r="F29" s="65"/>
      <c r="G29" s="69"/>
      <c r="H29" s="69"/>
      <c r="I29" s="18"/>
      <c r="J29" s="19"/>
    </row>
    <row r="30" spans="1:13">
      <c r="A30" s="198" t="s">
        <v>39</v>
      </c>
      <c r="B30" s="199"/>
      <c r="C30" s="73"/>
      <c r="D30" s="74"/>
      <c r="E30" s="20"/>
      <c r="F30" s="65"/>
      <c r="G30" s="69"/>
      <c r="H30" s="69"/>
      <c r="I30" s="18"/>
      <c r="J30" s="19"/>
    </row>
    <row r="31" spans="1:13">
      <c r="A31" s="15" t="s">
        <v>32</v>
      </c>
      <c r="B31" s="16" t="s">
        <v>33</v>
      </c>
      <c r="C31" s="67">
        <f t="shared" ref="C31:C49" si="1">J31</f>
        <v>4.5</v>
      </c>
      <c r="D31" s="68">
        <f>$B$5*C31</f>
        <v>54</v>
      </c>
      <c r="E31" s="20">
        <f>D31*1.5</f>
        <v>81</v>
      </c>
      <c r="F31" s="65">
        <v>2</v>
      </c>
      <c r="G31" s="69">
        <f>$B$5*F31</f>
        <v>24</v>
      </c>
      <c r="H31" s="69">
        <f>G31*1.5</f>
        <v>36</v>
      </c>
      <c r="I31" s="18">
        <f>($B$5*F31+$J$5)</f>
        <v>54</v>
      </c>
      <c r="J31" s="19">
        <f>I31/$B$5</f>
        <v>4.5</v>
      </c>
    </row>
    <row r="32" spans="1:13">
      <c r="A32" s="71" t="s">
        <v>95</v>
      </c>
      <c r="B32" s="16" t="s">
        <v>35</v>
      </c>
      <c r="C32" s="67">
        <f t="shared" si="1"/>
        <v>12.5</v>
      </c>
      <c r="D32" s="68">
        <f>$B$6*C32</f>
        <v>15</v>
      </c>
      <c r="E32" s="20">
        <f>D32*1.5</f>
        <v>22.5</v>
      </c>
      <c r="F32" s="65"/>
      <c r="G32" s="69"/>
      <c r="H32" s="69"/>
      <c r="I32" s="18">
        <f>($G$31*0.1+$J$6*0.7*30)</f>
        <v>15</v>
      </c>
      <c r="J32" s="19">
        <f>I32/$B$6</f>
        <v>12.5</v>
      </c>
    </row>
    <row r="33" spans="1:12">
      <c r="A33" s="71" t="s">
        <v>96</v>
      </c>
      <c r="B33" s="16" t="s">
        <v>35</v>
      </c>
      <c r="C33" s="67">
        <f t="shared" si="1"/>
        <v>9.5</v>
      </c>
      <c r="D33" s="68">
        <f>$B$6*C33</f>
        <v>11.4</v>
      </c>
      <c r="E33" s="20">
        <f>D33*1.5</f>
        <v>17.100000000000001</v>
      </c>
      <c r="F33" s="65"/>
      <c r="G33" s="69"/>
      <c r="H33" s="69"/>
      <c r="I33" s="18">
        <f>($G$31*0.1+$J$6*0.5*30)</f>
        <v>11.4</v>
      </c>
      <c r="J33" s="19">
        <f>I33/$B$6</f>
        <v>9.5</v>
      </c>
    </row>
    <row r="34" spans="1:12">
      <c r="A34" s="71" t="s">
        <v>97</v>
      </c>
      <c r="B34" s="16" t="s">
        <v>52</v>
      </c>
      <c r="C34" s="67">
        <f t="shared" si="1"/>
        <v>0.41438356164383566</v>
      </c>
      <c r="D34" s="68">
        <f>$B$6*C34</f>
        <v>0.49726027397260275</v>
      </c>
      <c r="E34" s="20">
        <f>D34*1.5</f>
        <v>0.74589041095890418</v>
      </c>
      <c r="F34" s="65">
        <v>6.6000000000000003E-2</v>
      </c>
      <c r="G34" s="69">
        <f>$B$6*30*F34</f>
        <v>2.3760000000000003</v>
      </c>
      <c r="H34" s="69">
        <f>G34*1.5</f>
        <v>3.5640000000000005</v>
      </c>
      <c r="I34" s="18">
        <f>(G31*3/365+$J$6*0.5)</f>
        <v>0.49726027397260275</v>
      </c>
      <c r="J34" s="19">
        <f>I34/$B$6</f>
        <v>0.41438356164383566</v>
      </c>
    </row>
    <row r="35" spans="1:12">
      <c r="A35" s="198" t="s">
        <v>39</v>
      </c>
      <c r="B35" s="199"/>
      <c r="C35" s="73"/>
      <c r="D35" s="74"/>
      <c r="E35" s="20"/>
      <c r="F35" s="65"/>
      <c r="G35" s="69"/>
      <c r="H35" s="69"/>
      <c r="I35" s="18"/>
      <c r="J35" s="19"/>
    </row>
    <row r="36" spans="1:12">
      <c r="A36" s="15" t="s">
        <v>36</v>
      </c>
      <c r="B36" s="16" t="s">
        <v>33</v>
      </c>
      <c r="C36" s="67">
        <f t="shared" si="1"/>
        <v>5.5</v>
      </c>
      <c r="D36" s="68">
        <f>$B$5*C36</f>
        <v>66</v>
      </c>
      <c r="E36" s="20">
        <f>D36*1.5</f>
        <v>99</v>
      </c>
      <c r="F36" s="65">
        <v>3</v>
      </c>
      <c r="G36" s="69">
        <f>$B$5*F36</f>
        <v>36</v>
      </c>
      <c r="H36" s="69">
        <f>G36*1.5</f>
        <v>54</v>
      </c>
      <c r="I36" s="18">
        <f>($B$5*F36+$J$5)</f>
        <v>66</v>
      </c>
      <c r="J36" s="19">
        <f>I36/$B$5</f>
        <v>5.5</v>
      </c>
      <c r="K36" s="75"/>
      <c r="L36" s="75"/>
    </row>
    <row r="37" spans="1:12">
      <c r="A37" s="71" t="s">
        <v>95</v>
      </c>
      <c r="B37" s="16" t="s">
        <v>35</v>
      </c>
      <c r="C37" s="67">
        <f t="shared" si="1"/>
        <v>13.5</v>
      </c>
      <c r="D37" s="68">
        <f>$B$6*C37</f>
        <v>16.2</v>
      </c>
      <c r="E37" s="20">
        <f>D37*1.5</f>
        <v>24.299999999999997</v>
      </c>
      <c r="F37" s="65"/>
      <c r="G37" s="69"/>
      <c r="H37" s="69"/>
      <c r="I37" s="18">
        <f>($G$36*0.1+$J$6*0.7*30)</f>
        <v>16.2</v>
      </c>
      <c r="J37" s="19">
        <f>I37/$B$6</f>
        <v>13.5</v>
      </c>
      <c r="K37" s="75"/>
      <c r="L37" s="75"/>
    </row>
    <row r="38" spans="1:12">
      <c r="A38" s="71" t="s">
        <v>96</v>
      </c>
      <c r="B38" s="16" t="s">
        <v>35</v>
      </c>
      <c r="C38" s="67">
        <f t="shared" si="1"/>
        <v>10.5</v>
      </c>
      <c r="D38" s="68">
        <f>$B$6*C38</f>
        <v>12.6</v>
      </c>
      <c r="E38" s="20">
        <f>D38*1.5</f>
        <v>18.899999999999999</v>
      </c>
      <c r="F38" s="65"/>
      <c r="G38" s="69"/>
      <c r="H38" s="69"/>
      <c r="I38" s="18">
        <f>($G$36*0.1+$J$6*0.5*30)</f>
        <v>12.6</v>
      </c>
      <c r="J38" s="19">
        <f>I38/$B$6</f>
        <v>10.5</v>
      </c>
      <c r="K38" s="75"/>
      <c r="L38" s="75"/>
    </row>
    <row r="39" spans="1:12">
      <c r="A39" s="71" t="s">
        <v>97</v>
      </c>
      <c r="B39" s="16" t="s">
        <v>52</v>
      </c>
      <c r="C39" s="67">
        <f t="shared" si="1"/>
        <v>0.49657534246575341</v>
      </c>
      <c r="D39" s="68">
        <f>$B$6*C39</f>
        <v>0.59589041095890405</v>
      </c>
      <c r="E39" s="20">
        <f>D39*1.5</f>
        <v>0.89383561643835607</v>
      </c>
      <c r="F39" s="65">
        <v>9.8799999999999999E-2</v>
      </c>
      <c r="G39" s="69">
        <f>$B$6*30*F39</f>
        <v>3.5568</v>
      </c>
      <c r="H39" s="69">
        <f>G39*1.5</f>
        <v>5.3352000000000004</v>
      </c>
      <c r="I39" s="18">
        <f>(G36*3/365+$J$6*0.5)</f>
        <v>0.59589041095890405</v>
      </c>
      <c r="J39" s="19">
        <f>I39/$B$6</f>
        <v>0.49657534246575341</v>
      </c>
      <c r="K39" s="75"/>
      <c r="L39" s="75"/>
    </row>
    <row r="40" spans="1:12">
      <c r="A40" s="198" t="s">
        <v>39</v>
      </c>
      <c r="B40" s="199"/>
      <c r="C40" s="73"/>
      <c r="D40" s="74"/>
      <c r="E40" s="20"/>
      <c r="F40" s="65"/>
      <c r="G40" s="69"/>
      <c r="H40" s="69"/>
      <c r="I40" s="18"/>
      <c r="J40" s="19"/>
    </row>
    <row r="41" spans="1:12">
      <c r="A41" s="15" t="s">
        <v>37</v>
      </c>
      <c r="B41" s="16" t="s">
        <v>33</v>
      </c>
      <c r="C41" s="67">
        <f t="shared" si="1"/>
        <v>6.25</v>
      </c>
      <c r="D41" s="68">
        <f>$B$5*C41</f>
        <v>75</v>
      </c>
      <c r="E41" s="20">
        <f>D41*1.5</f>
        <v>112.5</v>
      </c>
      <c r="F41" s="65">
        <v>3.75</v>
      </c>
      <c r="G41" s="69">
        <f>$B$5*F41</f>
        <v>45</v>
      </c>
      <c r="H41" s="69">
        <f>G41*1.5</f>
        <v>67.5</v>
      </c>
      <c r="I41" s="18">
        <f>($B$5*F41+$J$5)</f>
        <v>75</v>
      </c>
      <c r="J41" s="19">
        <f>I41/$B$5</f>
        <v>6.25</v>
      </c>
      <c r="K41" s="75"/>
      <c r="L41" s="75"/>
    </row>
    <row r="42" spans="1:12">
      <c r="A42" s="71" t="s">
        <v>95</v>
      </c>
      <c r="B42" s="16" t="s">
        <v>35</v>
      </c>
      <c r="C42" s="67">
        <f t="shared" si="1"/>
        <v>14.250000000000002</v>
      </c>
      <c r="D42" s="68">
        <f>$B$6*C42</f>
        <v>17.100000000000001</v>
      </c>
      <c r="E42" s="20">
        <f>D42*1.5</f>
        <v>25.650000000000002</v>
      </c>
      <c r="F42" s="65"/>
      <c r="G42" s="69"/>
      <c r="H42" s="69"/>
      <c r="I42" s="18">
        <f>($G$41*0.1+$J$6*0.7*30)</f>
        <v>17.100000000000001</v>
      </c>
      <c r="J42" s="19">
        <f>I42/$B$6</f>
        <v>14.250000000000002</v>
      </c>
      <c r="K42" s="75"/>
      <c r="L42" s="75"/>
    </row>
    <row r="43" spans="1:12">
      <c r="A43" s="71" t="s">
        <v>96</v>
      </c>
      <c r="B43" s="16" t="s">
        <v>35</v>
      </c>
      <c r="C43" s="67">
        <f t="shared" si="1"/>
        <v>11.25</v>
      </c>
      <c r="D43" s="68">
        <f>$B$6*C43</f>
        <v>13.5</v>
      </c>
      <c r="E43" s="20">
        <f>D43*1.5</f>
        <v>20.25</v>
      </c>
      <c r="F43" s="65"/>
      <c r="G43" s="69"/>
      <c r="H43" s="69"/>
      <c r="I43" s="18">
        <f>($G$41*0.1+$J$6*0.5*30)</f>
        <v>13.5</v>
      </c>
      <c r="J43" s="19">
        <f>I43/$B$6</f>
        <v>11.25</v>
      </c>
      <c r="K43" s="75"/>
      <c r="L43" s="75"/>
    </row>
    <row r="44" spans="1:12">
      <c r="A44" s="71" t="s">
        <v>97</v>
      </c>
      <c r="B44" s="16" t="s">
        <v>52</v>
      </c>
      <c r="C44" s="67">
        <f t="shared" si="1"/>
        <v>0.55821917808219179</v>
      </c>
      <c r="D44" s="68">
        <f>$B$6*C44</f>
        <v>0.66986301369863011</v>
      </c>
      <c r="E44" s="20">
        <f>D44*1.5</f>
        <v>1.0047945205479452</v>
      </c>
      <c r="F44" s="65">
        <v>0.1234</v>
      </c>
      <c r="G44" s="69">
        <f>$B$6*30*F44</f>
        <v>4.4424000000000001</v>
      </c>
      <c r="H44" s="69">
        <f>G44*1.5</f>
        <v>6.6636000000000006</v>
      </c>
      <c r="I44" s="18">
        <f>(G41*3/365+$J$6*0.5)</f>
        <v>0.66986301369863011</v>
      </c>
      <c r="J44" s="19">
        <f>I44/$B$6</f>
        <v>0.55821917808219179</v>
      </c>
      <c r="K44" s="75"/>
      <c r="L44" s="75"/>
    </row>
    <row r="45" spans="1:12">
      <c r="A45" s="198" t="s">
        <v>39</v>
      </c>
      <c r="B45" s="199"/>
      <c r="C45" s="73"/>
      <c r="D45" s="74"/>
      <c r="E45" s="20"/>
      <c r="F45" s="65"/>
      <c r="G45" s="69"/>
      <c r="H45" s="69"/>
      <c r="I45" s="18"/>
      <c r="J45" s="19"/>
    </row>
    <row r="46" spans="1:12">
      <c r="A46" s="15" t="s">
        <v>38</v>
      </c>
      <c r="B46" s="16" t="s">
        <v>33</v>
      </c>
      <c r="C46" s="67">
        <f t="shared" si="1"/>
        <v>7</v>
      </c>
      <c r="D46" s="68">
        <f>$B$5*C46</f>
        <v>84</v>
      </c>
      <c r="E46" s="20">
        <f>D46*1.5</f>
        <v>126</v>
      </c>
      <c r="F46" s="65">
        <v>4.5</v>
      </c>
      <c r="G46" s="69">
        <f>$B$5*F46</f>
        <v>54</v>
      </c>
      <c r="H46" s="69">
        <f>G46*1.5</f>
        <v>81</v>
      </c>
      <c r="I46" s="18">
        <f>($B$5*F46+$J$5)</f>
        <v>84</v>
      </c>
      <c r="J46" s="19">
        <f>I46/$B$5</f>
        <v>7</v>
      </c>
      <c r="K46" s="75"/>
      <c r="L46" s="75"/>
    </row>
    <row r="47" spans="1:12">
      <c r="A47" s="71" t="s">
        <v>95</v>
      </c>
      <c r="B47" s="16" t="s">
        <v>35</v>
      </c>
      <c r="C47" s="67">
        <f t="shared" si="1"/>
        <v>15</v>
      </c>
      <c r="D47" s="68">
        <f>$B$6*C47</f>
        <v>18</v>
      </c>
      <c r="E47" s="20">
        <f>D47*1.5</f>
        <v>27</v>
      </c>
      <c r="F47" s="65"/>
      <c r="G47" s="69"/>
      <c r="H47" s="69"/>
      <c r="I47" s="18">
        <f>($G$46*0.1+$J$6*0.7*30)</f>
        <v>18</v>
      </c>
      <c r="J47" s="19">
        <f>I47/$B$6</f>
        <v>15</v>
      </c>
      <c r="K47" s="75"/>
      <c r="L47" s="75"/>
    </row>
    <row r="48" spans="1:12">
      <c r="A48" s="71" t="s">
        <v>96</v>
      </c>
      <c r="B48" s="16" t="s">
        <v>35</v>
      </c>
      <c r="C48" s="67">
        <f t="shared" si="1"/>
        <v>12</v>
      </c>
      <c r="D48" s="68">
        <f>$B$6*C48</f>
        <v>14.399999999999999</v>
      </c>
      <c r="E48" s="20">
        <f>D48*1.5</f>
        <v>21.599999999999998</v>
      </c>
      <c r="F48" s="65"/>
      <c r="G48" s="69"/>
      <c r="H48" s="69"/>
      <c r="I48" s="18">
        <f>($G$46*0.1+$J$6*0.5*30)</f>
        <v>14.4</v>
      </c>
      <c r="J48" s="19">
        <f>I48/$B$6</f>
        <v>12</v>
      </c>
      <c r="K48" s="75"/>
      <c r="L48" s="75"/>
    </row>
    <row r="49" spans="1:12">
      <c r="A49" s="71" t="s">
        <v>97</v>
      </c>
      <c r="B49" s="16" t="s">
        <v>52</v>
      </c>
      <c r="C49" s="67">
        <f t="shared" si="1"/>
        <v>0.61986301369863017</v>
      </c>
      <c r="D49" s="68">
        <f>$B$6*C49</f>
        <v>0.74383561643835616</v>
      </c>
      <c r="E49" s="20">
        <f>D49*1.5</f>
        <v>1.1157534246575342</v>
      </c>
      <c r="F49" s="65">
        <v>0.14799999999999999</v>
      </c>
      <c r="G49" s="69">
        <f>$B$6*30*F49</f>
        <v>5.3279999999999994</v>
      </c>
      <c r="H49" s="69">
        <f>G49*1.5</f>
        <v>7.9919999999999991</v>
      </c>
      <c r="I49" s="18">
        <f>(G46*3/365+$J$6*0.5)</f>
        <v>0.74383561643835616</v>
      </c>
      <c r="J49" s="19">
        <f>I49/$B$6</f>
        <v>0.61986301369863017</v>
      </c>
      <c r="K49" s="75"/>
      <c r="L49" s="75"/>
    </row>
    <row r="50" spans="1:12">
      <c r="C50" s="22"/>
      <c r="D50" s="21"/>
      <c r="E50" s="21"/>
      <c r="F50" s="76"/>
      <c r="G50" s="59"/>
      <c r="H50" s="59"/>
      <c r="I50" s="18"/>
      <c r="J50" s="19"/>
    </row>
    <row r="51" spans="1:12">
      <c r="A51" s="198" t="s">
        <v>40</v>
      </c>
      <c r="B51" s="199"/>
      <c r="C51" s="73"/>
      <c r="D51" s="74"/>
      <c r="E51" s="20"/>
      <c r="F51" s="65"/>
      <c r="G51" s="69"/>
      <c r="H51" s="69"/>
      <c r="I51" s="18"/>
      <c r="J51" s="19"/>
    </row>
    <row r="52" spans="1:12">
      <c r="A52" s="15" t="s">
        <v>32</v>
      </c>
      <c r="B52" s="16" t="s">
        <v>33</v>
      </c>
      <c r="C52" s="67">
        <f t="shared" ref="C52:C60" si="2">J52</f>
        <v>5.419999999999999</v>
      </c>
      <c r="D52" s="68">
        <f>$B$5*C52</f>
        <v>65.039999999999992</v>
      </c>
      <c r="E52" s="20">
        <f>D52*1.5</f>
        <v>97.559999999999988</v>
      </c>
      <c r="F52" s="65">
        <v>2.92</v>
      </c>
      <c r="G52" s="69">
        <f>$B$5*F52</f>
        <v>35.04</v>
      </c>
      <c r="H52" s="69">
        <f>G52*1.5</f>
        <v>52.56</v>
      </c>
      <c r="I52" s="18">
        <f>($B$5*F52+$J$5)</f>
        <v>65.039999999999992</v>
      </c>
      <c r="J52" s="19">
        <f>I52/$B$5</f>
        <v>5.419999999999999</v>
      </c>
    </row>
    <row r="53" spans="1:12">
      <c r="A53" s="71" t="s">
        <v>95</v>
      </c>
      <c r="B53" s="16" t="s">
        <v>35</v>
      </c>
      <c r="C53" s="67">
        <f t="shared" si="2"/>
        <v>13.42</v>
      </c>
      <c r="D53" s="68">
        <f>$B$6*C53</f>
        <v>16.103999999999999</v>
      </c>
      <c r="E53" s="20">
        <f>D53*1.5</f>
        <v>24.155999999999999</v>
      </c>
      <c r="F53" s="65"/>
      <c r="G53" s="69"/>
      <c r="H53" s="69"/>
      <c r="I53" s="18">
        <f>($G$52*0.1+$J$6*0.7*30)</f>
        <v>16.103999999999999</v>
      </c>
      <c r="J53" s="19">
        <f>I53/$B$6</f>
        <v>13.42</v>
      </c>
    </row>
    <row r="54" spans="1:12">
      <c r="A54" s="71" t="s">
        <v>96</v>
      </c>
      <c r="B54" s="16" t="s">
        <v>35</v>
      </c>
      <c r="C54" s="67">
        <f t="shared" si="2"/>
        <v>10.42</v>
      </c>
      <c r="D54" s="68">
        <f>$B$6*C54</f>
        <v>12.504</v>
      </c>
      <c r="E54" s="20">
        <f>D54*1.5</f>
        <v>18.756</v>
      </c>
      <c r="F54" s="65"/>
      <c r="G54" s="69"/>
      <c r="H54" s="69"/>
      <c r="I54" s="18">
        <f>($G$52*0.1+$J$6*0.5*30)</f>
        <v>12.504</v>
      </c>
      <c r="J54" s="19">
        <f>I54/$B$6</f>
        <v>10.42</v>
      </c>
    </row>
    <row r="55" spans="1:12">
      <c r="A55" s="71" t="s">
        <v>97</v>
      </c>
      <c r="B55" s="16" t="s">
        <v>52</v>
      </c>
      <c r="C55" s="67">
        <f t="shared" si="2"/>
        <v>0.4900000000000001</v>
      </c>
      <c r="D55" s="68">
        <f>$B$6*C55</f>
        <v>0.58800000000000008</v>
      </c>
      <c r="E55" s="20">
        <f>D55*1.5</f>
        <v>0.88200000000000012</v>
      </c>
      <c r="F55" s="65">
        <v>9.6000000000000002E-2</v>
      </c>
      <c r="G55" s="69">
        <f>$B$6*30*F55</f>
        <v>3.456</v>
      </c>
      <c r="H55" s="69">
        <f>G55*1.5</f>
        <v>5.1840000000000002</v>
      </c>
      <c r="I55" s="18">
        <f>(G52*3/365+$J$6*0.5)</f>
        <v>0.58800000000000008</v>
      </c>
      <c r="J55" s="19">
        <f>I55/$B$6</f>
        <v>0.4900000000000001</v>
      </c>
    </row>
    <row r="56" spans="1:12">
      <c r="A56" s="198" t="s">
        <v>40</v>
      </c>
      <c r="B56" s="199"/>
      <c r="C56" s="73"/>
      <c r="D56" s="74"/>
      <c r="E56" s="20"/>
      <c r="F56" s="65"/>
      <c r="G56" s="69"/>
      <c r="H56" s="69"/>
      <c r="I56" s="18"/>
      <c r="J56" s="19"/>
    </row>
    <row r="57" spans="1:12">
      <c r="A57" s="15" t="s">
        <v>43</v>
      </c>
      <c r="B57" s="16" t="s">
        <v>33</v>
      </c>
      <c r="C57" s="67">
        <f t="shared" si="2"/>
        <v>6.88</v>
      </c>
      <c r="D57" s="68">
        <f>$B$5*C57</f>
        <v>82.56</v>
      </c>
      <c r="E57" s="20">
        <f>D57*1.5</f>
        <v>123.84</v>
      </c>
      <c r="F57" s="65">
        <v>4.38</v>
      </c>
      <c r="G57" s="69">
        <f>$B$5*F57</f>
        <v>52.56</v>
      </c>
      <c r="H57" s="69">
        <f>G57*1.5</f>
        <v>78.84</v>
      </c>
      <c r="I57" s="18">
        <f>($B$5*F57+$J$5)</f>
        <v>82.56</v>
      </c>
      <c r="J57" s="19">
        <f>I57/$B$5</f>
        <v>6.88</v>
      </c>
      <c r="K57" s="75"/>
    </row>
    <row r="58" spans="1:12">
      <c r="A58" s="71" t="s">
        <v>95</v>
      </c>
      <c r="B58" s="16" t="s">
        <v>35</v>
      </c>
      <c r="C58" s="67">
        <f t="shared" si="2"/>
        <v>14.880000000000003</v>
      </c>
      <c r="D58" s="68">
        <f>$B$6*C58</f>
        <v>17.856000000000002</v>
      </c>
      <c r="E58" s="20">
        <f>D58*1.5</f>
        <v>26.784000000000002</v>
      </c>
      <c r="F58" s="65"/>
      <c r="G58" s="69"/>
      <c r="H58" s="69"/>
      <c r="I58" s="18">
        <f>($G$57*0.1+$J$6*0.7*30)</f>
        <v>17.856000000000002</v>
      </c>
      <c r="J58" s="19">
        <f>I58/$B$6</f>
        <v>14.880000000000003</v>
      </c>
      <c r="K58" s="75"/>
    </row>
    <row r="59" spans="1:12">
      <c r="A59" s="71" t="s">
        <v>96</v>
      </c>
      <c r="B59" s="16" t="s">
        <v>35</v>
      </c>
      <c r="C59" s="67">
        <f t="shared" si="2"/>
        <v>11.88</v>
      </c>
      <c r="D59" s="68">
        <f>$B$6*C59</f>
        <v>14.256</v>
      </c>
      <c r="E59" s="20">
        <f>D59*1.5</f>
        <v>21.384</v>
      </c>
      <c r="F59" s="65"/>
      <c r="G59" s="69"/>
      <c r="H59" s="69"/>
      <c r="I59" s="18">
        <f>($G$57*0.1+$J$6*0.5*30)</f>
        <v>14.256</v>
      </c>
      <c r="J59" s="19">
        <f>I59/$B$6</f>
        <v>11.88</v>
      </c>
      <c r="K59" s="75"/>
    </row>
    <row r="60" spans="1:12">
      <c r="A60" s="71" t="s">
        <v>97</v>
      </c>
      <c r="B60" s="16" t="s">
        <v>52</v>
      </c>
      <c r="C60" s="67">
        <f t="shared" si="2"/>
        <v>0.61</v>
      </c>
      <c r="D60" s="68">
        <f>$B$6*C60</f>
        <v>0.73199999999999998</v>
      </c>
      <c r="E60" s="20">
        <f>D60*1.5</f>
        <v>1.0979999999999999</v>
      </c>
      <c r="F60" s="65">
        <v>0.14399999999999999</v>
      </c>
      <c r="G60" s="69">
        <f>$B$6*30*F60</f>
        <v>5.1839999999999993</v>
      </c>
      <c r="H60" s="69">
        <f>G60*1.5</f>
        <v>7.7759999999999989</v>
      </c>
      <c r="I60" s="18">
        <f>(G57*3/365+$J$6*0.5)</f>
        <v>0.73199999999999998</v>
      </c>
      <c r="J60" s="19">
        <f>I60/$B$6</f>
        <v>0.61</v>
      </c>
      <c r="K60" s="75"/>
    </row>
    <row r="61" spans="1:12">
      <c r="A61" s="198" t="s">
        <v>42</v>
      </c>
      <c r="B61" s="199"/>
      <c r="C61" s="73"/>
      <c r="D61" s="74"/>
      <c r="E61" s="20"/>
      <c r="F61" s="65"/>
      <c r="G61" s="69"/>
      <c r="H61" s="69"/>
      <c r="I61" s="18"/>
      <c r="J61" s="19"/>
    </row>
    <row r="62" spans="1:12">
      <c r="A62" s="15" t="s">
        <v>32</v>
      </c>
      <c r="B62" s="16" t="s">
        <v>33</v>
      </c>
      <c r="C62" s="67">
        <f t="shared" ref="C62:C70" si="3">J62</f>
        <v>3.9599999999999995</v>
      </c>
      <c r="D62" s="68">
        <f>$B$5*C62</f>
        <v>47.519999999999996</v>
      </c>
      <c r="E62" s="20">
        <f t="shared" ref="E62:E70" si="4">D62*1.5</f>
        <v>71.28</v>
      </c>
      <c r="F62" s="65">
        <v>1.46</v>
      </c>
      <c r="G62" s="69">
        <f>$B$5*F62</f>
        <v>17.52</v>
      </c>
      <c r="H62" s="69">
        <f>G62*1.5</f>
        <v>26.28</v>
      </c>
      <c r="I62" s="18">
        <f>($B$5*F62+$J$5)</f>
        <v>47.519999999999996</v>
      </c>
      <c r="J62" s="19">
        <f>I62/$B$5</f>
        <v>3.9599999999999995</v>
      </c>
    </row>
    <row r="63" spans="1:12">
      <c r="A63" s="71" t="s">
        <v>95</v>
      </c>
      <c r="B63" s="16" t="s">
        <v>35</v>
      </c>
      <c r="C63" s="67">
        <f t="shared" si="3"/>
        <v>11.96</v>
      </c>
      <c r="D63" s="68">
        <f>$B$6*C63</f>
        <v>14.352</v>
      </c>
      <c r="E63" s="20">
        <f t="shared" si="4"/>
        <v>21.527999999999999</v>
      </c>
      <c r="F63" s="65"/>
      <c r="G63" s="69"/>
      <c r="H63" s="69"/>
      <c r="I63" s="18">
        <f>($G$62*0.1+$J$6*0.7*30)</f>
        <v>14.352</v>
      </c>
      <c r="J63" s="19">
        <f>I63/$B$6</f>
        <v>11.96</v>
      </c>
    </row>
    <row r="64" spans="1:12">
      <c r="A64" s="71" t="s">
        <v>96</v>
      </c>
      <c r="B64" s="16" t="s">
        <v>35</v>
      </c>
      <c r="C64" s="67">
        <f t="shared" si="3"/>
        <v>8.9600000000000009</v>
      </c>
      <c r="D64" s="68">
        <f>$B$6*C64</f>
        <v>10.752000000000001</v>
      </c>
      <c r="E64" s="20">
        <f t="shared" si="4"/>
        <v>16.128</v>
      </c>
      <c r="F64" s="65"/>
      <c r="G64" s="69"/>
      <c r="H64" s="69"/>
      <c r="I64" s="18">
        <f>($G$62*0.1+$J$6*0.5*30)</f>
        <v>10.752000000000001</v>
      </c>
      <c r="J64" s="19">
        <f>I64/$B$6</f>
        <v>8.9600000000000009</v>
      </c>
    </row>
    <row r="65" spans="1:12">
      <c r="A65" s="71" t="s">
        <v>97</v>
      </c>
      <c r="B65" s="16" t="s">
        <v>52</v>
      </c>
      <c r="C65" s="67">
        <f t="shared" si="3"/>
        <v>0.37</v>
      </c>
      <c r="D65" s="68">
        <f>$B$6*C65</f>
        <v>0.44400000000000001</v>
      </c>
      <c r="E65" s="20">
        <f t="shared" si="4"/>
        <v>0.66600000000000004</v>
      </c>
      <c r="F65" s="65">
        <v>4.8000000000000001E-2</v>
      </c>
      <c r="G65" s="69">
        <f>$B$6*30*F65</f>
        <v>1.728</v>
      </c>
      <c r="H65" s="69">
        <f>G65*1.5</f>
        <v>2.5920000000000001</v>
      </c>
      <c r="I65" s="18">
        <f>(G62*3/365+$J$6*0.5)</f>
        <v>0.44400000000000001</v>
      </c>
      <c r="J65" s="19">
        <f>I65/$B$6</f>
        <v>0.37</v>
      </c>
    </row>
    <row r="66" spans="1:12">
      <c r="A66" s="198" t="s">
        <v>42</v>
      </c>
      <c r="B66" s="199"/>
      <c r="C66" s="73"/>
      <c r="D66" s="74"/>
      <c r="E66" s="20"/>
      <c r="F66" s="65"/>
      <c r="G66" s="69"/>
      <c r="H66" s="69"/>
      <c r="I66" s="18"/>
      <c r="J66" s="19"/>
    </row>
    <row r="67" spans="1:12">
      <c r="A67" s="15" t="s">
        <v>43</v>
      </c>
      <c r="B67" s="16" t="s">
        <v>33</v>
      </c>
      <c r="C67" s="67">
        <f t="shared" si="3"/>
        <v>4.67</v>
      </c>
      <c r="D67" s="68">
        <f>$B$5*C67</f>
        <v>56.04</v>
      </c>
      <c r="E67" s="20">
        <f t="shared" si="4"/>
        <v>84.06</v>
      </c>
      <c r="F67" s="65">
        <v>2.17</v>
      </c>
      <c r="G67" s="69">
        <f>$B$5*F67</f>
        <v>26.04</v>
      </c>
      <c r="H67" s="69">
        <f>G67*1.5</f>
        <v>39.06</v>
      </c>
      <c r="I67" s="18">
        <f>($B$5*F67+$J$5)</f>
        <v>56.04</v>
      </c>
      <c r="J67" s="19">
        <f>I67/$B$5</f>
        <v>4.67</v>
      </c>
      <c r="K67" s="75"/>
    </row>
    <row r="68" spans="1:12">
      <c r="A68" s="71" t="s">
        <v>95</v>
      </c>
      <c r="B68" s="16" t="s">
        <v>35</v>
      </c>
      <c r="C68" s="67">
        <f t="shared" si="3"/>
        <v>12.670000000000002</v>
      </c>
      <c r="D68" s="68">
        <f>$B$6*C68</f>
        <v>15.204000000000001</v>
      </c>
      <c r="E68" s="20">
        <f t="shared" si="4"/>
        <v>22.806000000000001</v>
      </c>
      <c r="F68" s="65"/>
      <c r="G68" s="69"/>
      <c r="H68" s="69"/>
      <c r="I68" s="18">
        <f>($G$67*0.1+$J$6*0.7*30)</f>
        <v>15.204000000000001</v>
      </c>
      <c r="J68" s="19">
        <f>I68/$B$6</f>
        <v>12.670000000000002</v>
      </c>
      <c r="K68" s="75"/>
    </row>
    <row r="69" spans="1:12">
      <c r="A69" s="71" t="s">
        <v>96</v>
      </c>
      <c r="B69" s="16" t="s">
        <v>35</v>
      </c>
      <c r="C69" s="67">
        <f t="shared" si="3"/>
        <v>9.67</v>
      </c>
      <c r="D69" s="68">
        <f>$B$6*C69</f>
        <v>11.603999999999999</v>
      </c>
      <c r="E69" s="20">
        <f t="shared" si="4"/>
        <v>17.405999999999999</v>
      </c>
      <c r="F69" s="65"/>
      <c r="G69" s="69"/>
      <c r="H69" s="69"/>
      <c r="I69" s="18">
        <f>($G$67*0.1+$J$6*0.5*30)</f>
        <v>11.603999999999999</v>
      </c>
      <c r="J69" s="19">
        <f>I69/$B$6</f>
        <v>9.67</v>
      </c>
      <c r="K69" s="75"/>
    </row>
    <row r="70" spans="1:12">
      <c r="A70" s="71" t="s">
        <v>97</v>
      </c>
      <c r="B70" s="16" t="s">
        <v>52</v>
      </c>
      <c r="C70" s="67">
        <f t="shared" si="3"/>
        <v>0.42835616438356172</v>
      </c>
      <c r="D70" s="68">
        <f>$B$6*C70</f>
        <v>0.51402739726027402</v>
      </c>
      <c r="E70" s="20">
        <f t="shared" si="4"/>
        <v>0.77104109589041103</v>
      </c>
      <c r="F70" s="65">
        <v>7.1400000000000005E-2</v>
      </c>
      <c r="G70" s="69">
        <f>$B$6*30*F70</f>
        <v>2.5704000000000002</v>
      </c>
      <c r="H70" s="69">
        <f>G70*1.5</f>
        <v>3.8556000000000004</v>
      </c>
      <c r="I70" s="18">
        <f>(G67*3/365+$J$6*0.5)</f>
        <v>0.51402739726027402</v>
      </c>
      <c r="J70" s="19">
        <f>I70/$B$6</f>
        <v>0.42835616438356172</v>
      </c>
      <c r="K70" s="75"/>
    </row>
    <row r="71" spans="1:12" ht="15" customHeight="1">
      <c r="C71" s="22"/>
      <c r="D71" s="21"/>
      <c r="E71" s="21"/>
      <c r="F71" s="65"/>
      <c r="G71" s="69"/>
      <c r="H71" s="69"/>
      <c r="I71" s="18"/>
      <c r="J71" s="19"/>
    </row>
    <row r="72" spans="1:12" ht="28.15" customHeight="1">
      <c r="A72" s="24" t="s">
        <v>44</v>
      </c>
      <c r="B72" s="77"/>
      <c r="C72" s="78"/>
      <c r="D72" s="79"/>
      <c r="E72" s="80"/>
      <c r="F72" s="65">
        <v>1.1100000000000001</v>
      </c>
      <c r="G72" s="69">
        <f>$B$6*15*F72</f>
        <v>19.98</v>
      </c>
      <c r="H72" s="69">
        <f>G72*1.5</f>
        <v>29.97</v>
      </c>
      <c r="I72" s="18">
        <f>G72/10</f>
        <v>1.998</v>
      </c>
      <c r="J72" s="19">
        <f>I72/15/$B$6</f>
        <v>0.11100000000000002</v>
      </c>
      <c r="K72" s="200" t="s">
        <v>98</v>
      </c>
      <c r="L72" s="200"/>
    </row>
    <row r="73" spans="1:12" ht="29.25" customHeight="1">
      <c r="A73" s="71" t="s">
        <v>95</v>
      </c>
      <c r="B73" s="25" t="s">
        <v>45</v>
      </c>
      <c r="C73" s="67">
        <f>J73</f>
        <v>19.274999999999999</v>
      </c>
      <c r="D73" s="68">
        <f>$B$6*C73</f>
        <v>23.13</v>
      </c>
      <c r="E73" s="20">
        <f>D73*1.5</f>
        <v>34.695</v>
      </c>
      <c r="F73" s="65"/>
      <c r="G73" s="69"/>
      <c r="H73" s="69"/>
      <c r="I73" s="18">
        <f>($G$72+$J$6*0.35*15)</f>
        <v>23.13</v>
      </c>
      <c r="J73" s="19">
        <f>I73/$B$6</f>
        <v>19.274999999999999</v>
      </c>
      <c r="K73" s="200"/>
      <c r="L73" s="200"/>
    </row>
    <row r="74" spans="1:12" ht="37.5" customHeight="1">
      <c r="A74" s="71" t="s">
        <v>99</v>
      </c>
      <c r="B74" s="25" t="s">
        <v>45</v>
      </c>
      <c r="C74" s="67">
        <f>J74</f>
        <v>18.525000000000002</v>
      </c>
      <c r="D74" s="68">
        <f>$B$6*C74</f>
        <v>22.23</v>
      </c>
      <c r="E74" s="20">
        <f>D74*1.5</f>
        <v>33.344999999999999</v>
      </c>
      <c r="F74" s="65"/>
      <c r="G74" s="69"/>
      <c r="H74" s="69"/>
      <c r="I74" s="18">
        <f>($G$72+$J$6*0.25*15)</f>
        <v>22.23</v>
      </c>
      <c r="J74" s="19">
        <f>I74/$B$6</f>
        <v>18.525000000000002</v>
      </c>
      <c r="K74" s="200"/>
      <c r="L74" s="200"/>
    </row>
    <row r="75" spans="1:12" ht="15" customHeight="1">
      <c r="A75" s="26"/>
      <c r="B75" s="27"/>
      <c r="C75" s="28"/>
      <c r="D75" s="28"/>
      <c r="E75" s="28"/>
      <c r="F75" s="28"/>
      <c r="G75" s="23"/>
      <c r="H75" s="23"/>
      <c r="J75" s="28"/>
    </row>
    <row r="76" spans="1:12" ht="13.9" customHeight="1">
      <c r="A76" s="26"/>
      <c r="B76" s="27"/>
      <c r="C76" s="28"/>
      <c r="D76" s="28"/>
      <c r="E76" s="28"/>
      <c r="F76" s="28"/>
      <c r="G76" s="23"/>
      <c r="H76" s="23"/>
      <c r="J76" s="28"/>
    </row>
    <row r="77" spans="1:12" ht="31.9" customHeight="1">
      <c r="A77" s="26"/>
      <c r="C77" s="29"/>
      <c r="D77" s="29"/>
      <c r="E77" s="29"/>
      <c r="F77" s="29"/>
      <c r="G77" s="201" t="s">
        <v>49</v>
      </c>
      <c r="H77" s="201"/>
      <c r="J77" s="28"/>
    </row>
    <row r="78" spans="1:12" ht="45">
      <c r="A78" s="202" t="s">
        <v>50</v>
      </c>
      <c r="B78" s="202"/>
      <c r="C78" s="13" t="s">
        <v>28</v>
      </c>
      <c r="D78" s="13" t="s">
        <v>29</v>
      </c>
      <c r="E78" s="13" t="s">
        <v>30</v>
      </c>
      <c r="F78" s="61" t="s">
        <v>28</v>
      </c>
      <c r="G78" s="61" t="s">
        <v>29</v>
      </c>
      <c r="H78" s="61" t="s">
        <v>91</v>
      </c>
      <c r="J78" s="28"/>
    </row>
    <row r="79" spans="1:12">
      <c r="A79" s="15" t="s">
        <v>100</v>
      </c>
      <c r="B79" s="25" t="s">
        <v>101</v>
      </c>
      <c r="C79" s="14">
        <f>J79</f>
        <v>2.5</v>
      </c>
      <c r="D79" s="68">
        <f>$B$6*C79</f>
        <v>3</v>
      </c>
      <c r="E79" s="20">
        <f t="shared" ref="E79:E81" si="5">D79*1.5</f>
        <v>4.5</v>
      </c>
      <c r="F79" s="65">
        <v>2</v>
      </c>
      <c r="G79" s="72">
        <f>$B$6*F79</f>
        <v>2.4</v>
      </c>
      <c r="H79" s="69">
        <f>G79*1.5</f>
        <v>3.5999999999999996</v>
      </c>
      <c r="I79" s="18">
        <f>($G$79+$J$6)</f>
        <v>3</v>
      </c>
      <c r="J79" s="76">
        <f>I79/$B$6</f>
        <v>2.5</v>
      </c>
    </row>
    <row r="80" spans="1:12">
      <c r="A80" s="15" t="s">
        <v>102</v>
      </c>
      <c r="B80" s="25" t="s">
        <v>101</v>
      </c>
      <c r="C80" s="14">
        <f t="shared" ref="C80:C81" si="6">J80</f>
        <v>2.35</v>
      </c>
      <c r="D80" s="68">
        <f t="shared" ref="D80:D81" si="7">$B$6*C80</f>
        <v>2.82</v>
      </c>
      <c r="E80" s="20">
        <f t="shared" si="5"/>
        <v>4.2299999999999995</v>
      </c>
      <c r="F80" s="65"/>
      <c r="G80" s="72"/>
      <c r="H80" s="69"/>
      <c r="I80" s="18">
        <f>($G$79+$J$6*0.7)</f>
        <v>2.82</v>
      </c>
      <c r="J80" s="76">
        <f t="shared" ref="J80:J81" si="8">I80/$B$6</f>
        <v>2.35</v>
      </c>
    </row>
    <row r="81" spans="1:10">
      <c r="A81" s="15" t="s">
        <v>103</v>
      </c>
      <c r="B81" s="25" t="s">
        <v>101</v>
      </c>
      <c r="C81" s="14">
        <f t="shared" si="6"/>
        <v>1.25</v>
      </c>
      <c r="D81" s="68">
        <f t="shared" si="7"/>
        <v>1.5</v>
      </c>
      <c r="E81" s="20">
        <f t="shared" si="5"/>
        <v>2.25</v>
      </c>
      <c r="F81" s="65">
        <v>1</v>
      </c>
      <c r="G81" s="72">
        <f>$B$6*F81</f>
        <v>1.2</v>
      </c>
      <c r="H81" s="69">
        <f>G81*1.5</f>
        <v>1.7999999999999998</v>
      </c>
      <c r="I81" s="18">
        <f>($G$81+$J$6*0.5)</f>
        <v>1.5</v>
      </c>
      <c r="J81" s="76">
        <f t="shared" si="8"/>
        <v>1.25</v>
      </c>
    </row>
    <row r="82" spans="1:10">
      <c r="C82" s="28"/>
      <c r="D82" s="28"/>
      <c r="E82" s="28"/>
      <c r="F82" s="28"/>
      <c r="G82" s="21"/>
      <c r="H82" s="21"/>
      <c r="J82" s="28"/>
    </row>
    <row r="83" spans="1:10">
      <c r="C83" s="28"/>
      <c r="D83" s="28"/>
      <c r="E83" s="28"/>
      <c r="F83" s="28"/>
      <c r="G83" s="21"/>
      <c r="H83" s="21"/>
      <c r="J83" s="28"/>
    </row>
    <row r="84" spans="1:10" ht="45">
      <c r="A84" s="24" t="s">
        <v>59</v>
      </c>
      <c r="B84" s="25"/>
      <c r="C84" s="13" t="s">
        <v>28</v>
      </c>
      <c r="D84" s="13" t="s">
        <v>29</v>
      </c>
      <c r="E84" s="13" t="s">
        <v>30</v>
      </c>
      <c r="F84" s="61" t="s">
        <v>28</v>
      </c>
      <c r="G84" s="61" t="s">
        <v>29</v>
      </c>
      <c r="H84" s="61" t="s">
        <v>91</v>
      </c>
      <c r="J84" s="28"/>
    </row>
    <row r="85" spans="1:10">
      <c r="A85" s="15" t="s">
        <v>100</v>
      </c>
      <c r="B85" s="25" t="s">
        <v>101</v>
      </c>
      <c r="C85" s="14">
        <f>J85</f>
        <v>6.5049999999999999</v>
      </c>
      <c r="D85" s="68">
        <f>$B$6*C85</f>
        <v>7.8059999999999992</v>
      </c>
      <c r="E85" s="20">
        <f t="shared" ref="E85:E87" si="9">D85*1.5</f>
        <v>11.709</v>
      </c>
      <c r="F85" s="65">
        <v>6.0049999999999999</v>
      </c>
      <c r="G85" s="72">
        <f>$B$6*F85</f>
        <v>7.2059999999999995</v>
      </c>
      <c r="H85" s="69">
        <f>G85*1.5</f>
        <v>10.808999999999999</v>
      </c>
      <c r="I85" s="18">
        <f>($G$85+$J$6)</f>
        <v>7.8059999999999992</v>
      </c>
      <c r="J85" s="76">
        <f>I85/$B$6</f>
        <v>6.5049999999999999</v>
      </c>
    </row>
    <row r="86" spans="1:10">
      <c r="A86" s="15" t="s">
        <v>102</v>
      </c>
      <c r="B86" s="25" t="s">
        <v>101</v>
      </c>
      <c r="C86" s="14">
        <f t="shared" ref="C86:C87" si="10">J86</f>
        <v>2.35</v>
      </c>
      <c r="D86" s="68">
        <f t="shared" ref="D86:D87" si="11">$B$6*C86</f>
        <v>2.82</v>
      </c>
      <c r="E86" s="20">
        <f t="shared" si="9"/>
        <v>4.2299999999999995</v>
      </c>
      <c r="F86" s="65"/>
      <c r="G86" s="72"/>
      <c r="H86" s="69"/>
      <c r="I86" s="18">
        <f>($G$79+$J$6*0.7)</f>
        <v>2.82</v>
      </c>
      <c r="J86" s="76">
        <f t="shared" ref="J86:J87" si="12">I86/$B$6</f>
        <v>2.35</v>
      </c>
    </row>
    <row r="87" spans="1:10">
      <c r="A87" s="15" t="s">
        <v>103</v>
      </c>
      <c r="B87" s="25" t="s">
        <v>101</v>
      </c>
      <c r="C87" s="14">
        <f t="shared" si="10"/>
        <v>1.25</v>
      </c>
      <c r="D87" s="68">
        <f t="shared" si="11"/>
        <v>1.5</v>
      </c>
      <c r="E87" s="20">
        <f t="shared" si="9"/>
        <v>2.25</v>
      </c>
      <c r="F87" s="65">
        <v>1</v>
      </c>
      <c r="G87" s="72">
        <f>$B$6*F87</f>
        <v>1.2</v>
      </c>
      <c r="H87" s="69">
        <f>G87*1.5</f>
        <v>1.7999999999999998</v>
      </c>
      <c r="I87" s="18">
        <f>($G$81+$J$6*0.5)</f>
        <v>1.5</v>
      </c>
      <c r="J87" s="76">
        <f t="shared" si="12"/>
        <v>1.25</v>
      </c>
    </row>
    <row r="90" spans="1:10">
      <c r="A90" s="81" t="s">
        <v>104</v>
      </c>
    </row>
    <row r="91" spans="1:10" ht="57" customHeight="1">
      <c r="A91" s="197" t="s">
        <v>105</v>
      </c>
      <c r="B91" s="197"/>
      <c r="C91" s="197"/>
      <c r="D91" s="197"/>
      <c r="E91" s="197"/>
      <c r="F91" s="197"/>
      <c r="G91" s="197"/>
      <c r="H91" s="197"/>
    </row>
    <row r="92" spans="1:10" ht="58.15" customHeight="1">
      <c r="A92" s="197" t="s">
        <v>106</v>
      </c>
      <c r="B92" s="197"/>
      <c r="C92" s="197"/>
      <c r="D92" s="197"/>
      <c r="E92" s="197"/>
      <c r="F92" s="197"/>
      <c r="G92" s="197"/>
      <c r="H92" s="197"/>
    </row>
    <row r="93" spans="1:10" ht="40.15" customHeight="1">
      <c r="A93" s="197" t="s">
        <v>107</v>
      </c>
      <c r="B93" s="197"/>
      <c r="C93" s="197"/>
      <c r="D93" s="197"/>
      <c r="E93" s="197"/>
      <c r="F93" s="197"/>
      <c r="G93" s="197"/>
      <c r="H93" s="197"/>
    </row>
    <row r="94" spans="1:10" ht="34.9" customHeight="1">
      <c r="A94" s="197"/>
      <c r="B94" s="197"/>
      <c r="C94" s="197"/>
      <c r="D94" s="197"/>
      <c r="E94" s="197"/>
      <c r="F94" s="197"/>
      <c r="G94" s="197"/>
      <c r="H94" s="197"/>
    </row>
  </sheetData>
  <mergeCells count="26">
    <mergeCell ref="A1:H1"/>
    <mergeCell ref="A2:H2"/>
    <mergeCell ref="A3:H3"/>
    <mergeCell ref="A7:B7"/>
    <mergeCell ref="C7:E7"/>
    <mergeCell ref="F7:H7"/>
    <mergeCell ref="A61:B61"/>
    <mergeCell ref="K7:M7"/>
    <mergeCell ref="A9:B9"/>
    <mergeCell ref="A14:B14"/>
    <mergeCell ref="A19:B19"/>
    <mergeCell ref="A24:B24"/>
    <mergeCell ref="A30:B30"/>
    <mergeCell ref="A35:B35"/>
    <mergeCell ref="A40:B40"/>
    <mergeCell ref="A45:B45"/>
    <mergeCell ref="A51:B51"/>
    <mergeCell ref="A56:B56"/>
    <mergeCell ref="A93:H93"/>
    <mergeCell ref="A94:H94"/>
    <mergeCell ref="A66:B66"/>
    <mergeCell ref="K72:L74"/>
    <mergeCell ref="G77:H77"/>
    <mergeCell ref="A78:B78"/>
    <mergeCell ref="A91:H91"/>
    <mergeCell ref="A92:H9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02B21-5202-484D-9831-5CE93D9F2FD7}">
  <sheetPr>
    <tabColor theme="9" tint="0.39997558519241921"/>
  </sheetPr>
  <dimension ref="A1:I159"/>
  <sheetViews>
    <sheetView tabSelected="1" topLeftCell="A5" zoomScaleNormal="100" workbookViewId="0">
      <selection activeCell="B52" sqref="B52"/>
    </sheetView>
  </sheetViews>
  <sheetFormatPr baseColWidth="10" defaultRowHeight="15"/>
  <cols>
    <col min="1" max="1" width="47" customWidth="1"/>
    <col min="2" max="2" width="29.140625" customWidth="1"/>
    <col min="3" max="3" width="12.140625" hidden="1" customWidth="1"/>
    <col min="4" max="4" width="12.140625" style="168" customWidth="1"/>
    <col min="5" max="5" width="9.42578125" hidden="1" customWidth="1"/>
    <col min="6" max="8" width="11.42578125" hidden="1" customWidth="1"/>
  </cols>
  <sheetData>
    <row r="1" spans="1:9" ht="21" customHeight="1">
      <c r="A1" s="217" t="s">
        <v>80</v>
      </c>
      <c r="B1" s="217"/>
      <c r="C1" s="217"/>
      <c r="D1" s="217"/>
      <c r="E1" s="217"/>
    </row>
    <row r="2" spans="1:9" ht="31.5" customHeight="1">
      <c r="A2" s="222" t="s">
        <v>268</v>
      </c>
      <c r="B2" s="222"/>
      <c r="C2" s="222"/>
      <c r="D2" s="222"/>
      <c r="E2" s="222"/>
    </row>
    <row r="3" spans="1:9" ht="12" customHeight="1">
      <c r="A3" s="3"/>
      <c r="B3" s="4"/>
    </row>
    <row r="4" spans="1:9" ht="21" customHeight="1">
      <c r="A4" s="40" t="s">
        <v>22</v>
      </c>
      <c r="B4" s="41">
        <v>12</v>
      </c>
      <c r="C4" s="197"/>
      <c r="D4" s="197"/>
      <c r="E4" s="197"/>
    </row>
    <row r="5" spans="1:9" ht="20.25" customHeight="1">
      <c r="A5" s="40" t="s">
        <v>23</v>
      </c>
      <c r="B5" s="42">
        <v>1.2</v>
      </c>
      <c r="C5" s="197"/>
      <c r="D5" s="197"/>
      <c r="E5" s="197"/>
      <c r="F5" s="197"/>
    </row>
    <row r="6" spans="1:9" ht="36" customHeight="1">
      <c r="A6" s="8"/>
      <c r="B6" s="9"/>
      <c r="C6" s="10"/>
      <c r="D6" s="169"/>
      <c r="E6" s="10"/>
      <c r="F6" s="10"/>
    </row>
    <row r="7" spans="1:9" ht="30" hidden="1" customHeight="1">
      <c r="A7" s="204"/>
      <c r="B7" s="204"/>
      <c r="D7" s="231" t="s">
        <v>24</v>
      </c>
      <c r="E7" s="231"/>
      <c r="F7" s="232" t="s">
        <v>25</v>
      </c>
      <c r="G7" s="197"/>
      <c r="H7" s="197"/>
      <c r="I7" s="223"/>
    </row>
    <row r="8" spans="1:9" ht="33.75">
      <c r="A8" s="38" t="s">
        <v>26</v>
      </c>
      <c r="B8" s="39" t="s">
        <v>27</v>
      </c>
      <c r="C8" s="38" t="s">
        <v>28</v>
      </c>
      <c r="D8" s="170" t="s">
        <v>81</v>
      </c>
      <c r="E8" s="48" t="s">
        <v>30</v>
      </c>
      <c r="F8" s="197"/>
      <c r="G8" s="197"/>
      <c r="H8" s="197"/>
      <c r="I8" s="223"/>
    </row>
    <row r="9" spans="1:9">
      <c r="A9" s="38"/>
      <c r="B9" s="39"/>
      <c r="C9" s="38"/>
      <c r="D9" s="170"/>
      <c r="E9" s="48"/>
      <c r="F9" s="197"/>
      <c r="G9" s="197"/>
      <c r="H9" s="197"/>
      <c r="I9" s="223"/>
    </row>
    <row r="10" spans="1:9">
      <c r="A10" s="216" t="s">
        <v>31</v>
      </c>
      <c r="B10" s="216"/>
      <c r="C10" s="45"/>
      <c r="D10" s="171"/>
      <c r="E10" s="44"/>
      <c r="F10" s="197"/>
      <c r="G10" s="197"/>
      <c r="H10" s="197"/>
      <c r="I10" s="223"/>
    </row>
    <row r="11" spans="1:9">
      <c r="A11" s="43" t="s">
        <v>32</v>
      </c>
      <c r="B11" s="44" t="s">
        <v>33</v>
      </c>
      <c r="C11" s="51">
        <v>1</v>
      </c>
      <c r="D11" s="171">
        <f>$B$4*C11</f>
        <v>12</v>
      </c>
      <c r="E11" s="50">
        <f t="shared" ref="E11:E18" si="0">D11*1.5</f>
        <v>18</v>
      </c>
      <c r="F11" s="18">
        <f>D11/10</f>
        <v>1.2</v>
      </c>
      <c r="G11" s="19">
        <f>F11/30/$B$5</f>
        <v>3.3333333333333333E-2</v>
      </c>
    </row>
    <row r="12" spans="1:9">
      <c r="A12" s="43" t="s">
        <v>34</v>
      </c>
      <c r="B12" s="44" t="s">
        <v>35</v>
      </c>
      <c r="C12" s="51">
        <f>G11</f>
        <v>3.3333333333333333E-2</v>
      </c>
      <c r="D12" s="171">
        <f>$B$5*30*C12</f>
        <v>1.2</v>
      </c>
      <c r="E12" s="50">
        <f t="shared" si="0"/>
        <v>1.7999999999999998</v>
      </c>
      <c r="F12" s="18"/>
      <c r="G12" s="19"/>
    </row>
    <row r="13" spans="1:9">
      <c r="A13" s="43" t="s">
        <v>36</v>
      </c>
      <c r="B13" s="44" t="s">
        <v>33</v>
      </c>
      <c r="C13" s="51">
        <v>1.5</v>
      </c>
      <c r="D13" s="171">
        <f>$B$4*C13</f>
        <v>18</v>
      </c>
      <c r="E13" s="50">
        <f t="shared" si="0"/>
        <v>27</v>
      </c>
      <c r="F13" s="18">
        <f>D13/10</f>
        <v>1.8</v>
      </c>
      <c r="G13" s="19">
        <f>F13/30/$B$5</f>
        <v>0.05</v>
      </c>
    </row>
    <row r="14" spans="1:9">
      <c r="A14" s="43" t="s">
        <v>34</v>
      </c>
      <c r="B14" s="44" t="s">
        <v>35</v>
      </c>
      <c r="C14" s="51">
        <f>G13</f>
        <v>0.05</v>
      </c>
      <c r="D14" s="171">
        <f>$B$5*30*C14</f>
        <v>1.8</v>
      </c>
      <c r="E14" s="50">
        <f t="shared" si="0"/>
        <v>2.7</v>
      </c>
      <c r="F14" s="18"/>
      <c r="G14" s="19"/>
    </row>
    <row r="15" spans="1:9">
      <c r="A15" s="43" t="s">
        <v>37</v>
      </c>
      <c r="B15" s="44" t="s">
        <v>33</v>
      </c>
      <c r="C15" s="51">
        <v>2.25</v>
      </c>
      <c r="D15" s="171">
        <f>$B$4*C15</f>
        <v>27</v>
      </c>
      <c r="E15" s="50">
        <f t="shared" si="0"/>
        <v>40.5</v>
      </c>
      <c r="F15" s="18">
        <f>D15/10</f>
        <v>2.7</v>
      </c>
      <c r="G15" s="19">
        <f>F15/30/$B$5</f>
        <v>7.5000000000000011E-2</v>
      </c>
    </row>
    <row r="16" spans="1:9" ht="16.5" customHeight="1">
      <c r="A16" s="43" t="s">
        <v>34</v>
      </c>
      <c r="B16" s="44" t="s">
        <v>35</v>
      </c>
      <c r="C16" s="51">
        <f>G15</f>
        <v>7.5000000000000011E-2</v>
      </c>
      <c r="D16" s="171">
        <f>$B$5*30*C16</f>
        <v>2.7</v>
      </c>
      <c r="E16" s="50">
        <f t="shared" si="0"/>
        <v>4.0500000000000007</v>
      </c>
      <c r="F16" s="18"/>
      <c r="G16" s="19"/>
    </row>
    <row r="17" spans="1:7">
      <c r="A17" s="43" t="s">
        <v>38</v>
      </c>
      <c r="B17" s="44" t="s">
        <v>33</v>
      </c>
      <c r="C17" s="51">
        <v>3</v>
      </c>
      <c r="D17" s="171">
        <f>$B$4*C17</f>
        <v>36</v>
      </c>
      <c r="E17" s="50">
        <f t="shared" si="0"/>
        <v>54</v>
      </c>
      <c r="F17" s="18">
        <f>D17/10</f>
        <v>3.6</v>
      </c>
      <c r="G17" s="19">
        <f>F17/30/$B$5</f>
        <v>0.1</v>
      </c>
    </row>
    <row r="18" spans="1:7">
      <c r="A18" s="43" t="s">
        <v>34</v>
      </c>
      <c r="B18" s="44" t="s">
        <v>35</v>
      </c>
      <c r="C18" s="51">
        <f>G17</f>
        <v>0.1</v>
      </c>
      <c r="D18" s="171">
        <f>$B$5*30*C18</f>
        <v>3.6</v>
      </c>
      <c r="E18" s="50">
        <f t="shared" si="0"/>
        <v>5.4</v>
      </c>
      <c r="F18" s="18"/>
      <c r="G18" s="19"/>
    </row>
    <row r="19" spans="1:7">
      <c r="A19" s="44"/>
      <c r="B19" s="44"/>
      <c r="C19" s="51"/>
      <c r="D19" s="171"/>
      <c r="E19" s="50"/>
      <c r="F19" s="18"/>
      <c r="G19" s="19"/>
    </row>
    <row r="20" spans="1:7">
      <c r="A20" s="216" t="s">
        <v>39</v>
      </c>
      <c r="B20" s="216"/>
      <c r="C20" s="51"/>
      <c r="D20" s="171"/>
      <c r="E20" s="50"/>
      <c r="F20" s="18"/>
      <c r="G20" s="19"/>
    </row>
    <row r="21" spans="1:7">
      <c r="A21" s="43" t="s">
        <v>32</v>
      </c>
      <c r="B21" s="44" t="s">
        <v>33</v>
      </c>
      <c r="C21" s="51">
        <v>2</v>
      </c>
      <c r="D21" s="171">
        <f>$B$4*C21</f>
        <v>24</v>
      </c>
      <c r="E21" s="50">
        <f t="shared" ref="E21:E28" si="1">D21*1.5</f>
        <v>36</v>
      </c>
      <c r="F21" s="18">
        <f>D21/10</f>
        <v>2.4</v>
      </c>
      <c r="G21" s="19">
        <f>F21/30/$B$5</f>
        <v>6.6666666666666666E-2</v>
      </c>
    </row>
    <row r="22" spans="1:7">
      <c r="A22" s="43" t="s">
        <v>34</v>
      </c>
      <c r="B22" s="44" t="s">
        <v>35</v>
      </c>
      <c r="C22" s="51">
        <f>G21</f>
        <v>6.6666666666666666E-2</v>
      </c>
      <c r="D22" s="171">
        <f>$B$5*30*C22</f>
        <v>2.4</v>
      </c>
      <c r="E22" s="50">
        <f t="shared" si="1"/>
        <v>3.5999999999999996</v>
      </c>
      <c r="F22" s="18"/>
      <c r="G22" s="19"/>
    </row>
    <row r="23" spans="1:7">
      <c r="A23" s="43" t="s">
        <v>36</v>
      </c>
      <c r="B23" s="44" t="s">
        <v>33</v>
      </c>
      <c r="C23" s="51">
        <v>3</v>
      </c>
      <c r="D23" s="171">
        <f>$B$4*C23</f>
        <v>36</v>
      </c>
      <c r="E23" s="50">
        <f t="shared" si="1"/>
        <v>54</v>
      </c>
      <c r="F23" s="18">
        <f>D23/10</f>
        <v>3.6</v>
      </c>
      <c r="G23" s="19">
        <f>F23/30/$B$5</f>
        <v>0.1</v>
      </c>
    </row>
    <row r="24" spans="1:7">
      <c r="A24" s="43" t="s">
        <v>34</v>
      </c>
      <c r="B24" s="44" t="s">
        <v>35</v>
      </c>
      <c r="C24" s="51">
        <f>G23</f>
        <v>0.1</v>
      </c>
      <c r="D24" s="171">
        <f>$B$5*30*C24</f>
        <v>3.6</v>
      </c>
      <c r="E24" s="50">
        <f t="shared" si="1"/>
        <v>5.4</v>
      </c>
      <c r="F24" s="18"/>
      <c r="G24" s="19"/>
    </row>
    <row r="25" spans="1:7">
      <c r="A25" s="43" t="s">
        <v>37</v>
      </c>
      <c r="B25" s="44" t="s">
        <v>33</v>
      </c>
      <c r="C25" s="51">
        <v>3.75</v>
      </c>
      <c r="D25" s="171">
        <f>$B$4*C25</f>
        <v>45</v>
      </c>
      <c r="E25" s="50">
        <f t="shared" si="1"/>
        <v>67.5</v>
      </c>
      <c r="F25" s="18">
        <f>D25/10</f>
        <v>4.5</v>
      </c>
      <c r="G25" s="19">
        <f>F25/30/$B$5</f>
        <v>0.125</v>
      </c>
    </row>
    <row r="26" spans="1:7">
      <c r="A26" s="43" t="s">
        <v>34</v>
      </c>
      <c r="B26" s="44" t="s">
        <v>35</v>
      </c>
      <c r="C26" s="51">
        <f>G25</f>
        <v>0.125</v>
      </c>
      <c r="D26" s="171">
        <f>$B$5*30*C26</f>
        <v>4.5</v>
      </c>
      <c r="E26" s="50">
        <f t="shared" si="1"/>
        <v>6.75</v>
      </c>
      <c r="F26" s="21"/>
      <c r="G26" s="22"/>
    </row>
    <row r="27" spans="1:7">
      <c r="A27" s="43" t="s">
        <v>38</v>
      </c>
      <c r="B27" s="44" t="s">
        <v>33</v>
      </c>
      <c r="C27" s="51">
        <v>4.5</v>
      </c>
      <c r="D27" s="171">
        <f>$B$4*C27</f>
        <v>54</v>
      </c>
      <c r="E27" s="50">
        <f t="shared" si="1"/>
        <v>81</v>
      </c>
      <c r="F27" s="18">
        <f>D27/10</f>
        <v>5.4</v>
      </c>
      <c r="G27" s="19">
        <f>F27/30/$B$5</f>
        <v>0.15000000000000002</v>
      </c>
    </row>
    <row r="28" spans="1:7">
      <c r="A28" s="43" t="s">
        <v>34</v>
      </c>
      <c r="B28" s="44" t="s">
        <v>35</v>
      </c>
      <c r="C28" s="51">
        <f>G27</f>
        <v>0.15000000000000002</v>
      </c>
      <c r="D28" s="171">
        <f>$B$5*30*C28</f>
        <v>5.4</v>
      </c>
      <c r="E28" s="50">
        <f t="shared" si="1"/>
        <v>8.1000000000000014</v>
      </c>
      <c r="F28" s="18"/>
      <c r="G28" s="19"/>
    </row>
    <row r="29" spans="1:7">
      <c r="A29" s="44"/>
      <c r="B29" s="44"/>
      <c r="C29" s="51"/>
      <c r="D29" s="171"/>
      <c r="E29" s="50"/>
      <c r="F29" s="18"/>
      <c r="G29" s="19"/>
    </row>
    <row r="30" spans="1:7">
      <c r="A30" s="216" t="s">
        <v>40</v>
      </c>
      <c r="B30" s="216"/>
      <c r="C30" s="51"/>
      <c r="D30" s="171"/>
      <c r="E30" s="50"/>
      <c r="F30" s="18"/>
      <c r="G30" s="19"/>
    </row>
    <row r="31" spans="1:7">
      <c r="A31" s="43" t="s">
        <v>32</v>
      </c>
      <c r="B31" s="44" t="s">
        <v>33</v>
      </c>
      <c r="C31" s="51">
        <v>2.92</v>
      </c>
      <c r="D31" s="171">
        <f>$B$4*C31</f>
        <v>35.04</v>
      </c>
      <c r="E31" s="50">
        <f t="shared" ref="E31:E38" si="2">D31*1.5</f>
        <v>52.56</v>
      </c>
      <c r="F31" s="18">
        <f>D31/10</f>
        <v>3.504</v>
      </c>
      <c r="G31" s="19">
        <f>F31/30/$B$5</f>
        <v>9.7333333333333341E-2</v>
      </c>
    </row>
    <row r="32" spans="1:7">
      <c r="A32" s="43" t="s">
        <v>34</v>
      </c>
      <c r="B32" s="44" t="s">
        <v>35</v>
      </c>
      <c r="C32" s="51">
        <f>G31</f>
        <v>9.7333333333333341E-2</v>
      </c>
      <c r="D32" s="171">
        <f>$B$5*30*C32</f>
        <v>3.5040000000000004</v>
      </c>
      <c r="E32" s="50">
        <f t="shared" si="2"/>
        <v>5.2560000000000002</v>
      </c>
      <c r="F32" s="18"/>
      <c r="G32" s="19"/>
    </row>
    <row r="33" spans="1:7">
      <c r="A33" s="43" t="s">
        <v>41</v>
      </c>
      <c r="B33" s="44" t="s">
        <v>33</v>
      </c>
      <c r="C33" s="51">
        <v>4.38</v>
      </c>
      <c r="D33" s="171">
        <f>$B$4*C33</f>
        <v>52.56</v>
      </c>
      <c r="E33" s="50">
        <f t="shared" si="2"/>
        <v>78.84</v>
      </c>
      <c r="F33" s="18">
        <f>D33/10</f>
        <v>5.2560000000000002</v>
      </c>
      <c r="G33" s="19">
        <f>F33/30/$B$5</f>
        <v>0.14599999999999999</v>
      </c>
    </row>
    <row r="34" spans="1:7">
      <c r="A34" s="43" t="s">
        <v>34</v>
      </c>
      <c r="B34" s="44" t="s">
        <v>35</v>
      </c>
      <c r="C34" s="51">
        <f>G33</f>
        <v>0.14599999999999999</v>
      </c>
      <c r="D34" s="171">
        <f>$B$5*30*C34</f>
        <v>5.2559999999999993</v>
      </c>
      <c r="E34" s="50">
        <f t="shared" si="2"/>
        <v>7.8839999999999986</v>
      </c>
      <c r="F34" s="18"/>
      <c r="G34" s="19"/>
    </row>
    <row r="35" spans="1:7">
      <c r="A35" s="43" t="s">
        <v>32</v>
      </c>
      <c r="B35" s="44" t="s">
        <v>33</v>
      </c>
      <c r="C35" s="51">
        <v>1.46</v>
      </c>
      <c r="D35" s="171">
        <f>$B$4*C35</f>
        <v>17.52</v>
      </c>
      <c r="E35" s="50">
        <f t="shared" si="2"/>
        <v>26.28</v>
      </c>
      <c r="F35" s="18">
        <f>D35/10</f>
        <v>1.752</v>
      </c>
      <c r="G35" s="19">
        <f>F35/30/$B$5</f>
        <v>4.8666666666666671E-2</v>
      </c>
    </row>
    <row r="36" spans="1:7">
      <c r="A36" s="43" t="s">
        <v>34</v>
      </c>
      <c r="B36" s="44" t="s">
        <v>35</v>
      </c>
      <c r="C36" s="51">
        <f>G35</f>
        <v>4.8666666666666671E-2</v>
      </c>
      <c r="D36" s="171">
        <f>$B$5*30*C36</f>
        <v>1.7520000000000002</v>
      </c>
      <c r="E36" s="50">
        <f t="shared" si="2"/>
        <v>2.6280000000000001</v>
      </c>
      <c r="F36" s="18"/>
      <c r="G36" s="19"/>
    </row>
    <row r="37" spans="1:7">
      <c r="A37" s="43" t="s">
        <v>43</v>
      </c>
      <c r="B37" s="44" t="s">
        <v>33</v>
      </c>
      <c r="C37" s="51">
        <v>2.17</v>
      </c>
      <c r="D37" s="171">
        <f>$B$4*C37</f>
        <v>26.04</v>
      </c>
      <c r="E37" s="50">
        <f t="shared" si="2"/>
        <v>39.06</v>
      </c>
      <c r="F37" s="18">
        <f>D37/10</f>
        <v>2.6040000000000001</v>
      </c>
      <c r="G37" s="19">
        <f>F37/30/$B$5</f>
        <v>7.2333333333333333E-2</v>
      </c>
    </row>
    <row r="38" spans="1:7">
      <c r="A38" s="43" t="s">
        <v>34</v>
      </c>
      <c r="B38" s="44" t="s">
        <v>35</v>
      </c>
      <c r="C38" s="51">
        <f>G37</f>
        <v>7.2333333333333333E-2</v>
      </c>
      <c r="D38" s="171">
        <f>$B$5*30*C38</f>
        <v>2.6040000000000001</v>
      </c>
      <c r="E38" s="50">
        <f t="shared" si="2"/>
        <v>3.9060000000000001</v>
      </c>
      <c r="F38" s="18"/>
      <c r="G38" s="19"/>
    </row>
    <row r="39" spans="1:7" ht="15" customHeight="1">
      <c r="A39" s="44"/>
      <c r="B39" s="44"/>
      <c r="C39" s="51"/>
      <c r="D39" s="171"/>
      <c r="E39" s="50"/>
      <c r="F39" s="18"/>
      <c r="G39" s="19"/>
    </row>
    <row r="40" spans="1:7" ht="28.15" customHeight="1">
      <c r="A40" s="38" t="s">
        <v>44</v>
      </c>
      <c r="B40" s="1" t="s">
        <v>45</v>
      </c>
      <c r="C40" s="51">
        <f>G40</f>
        <v>1.2577777777777779</v>
      </c>
      <c r="D40" s="171">
        <f>C40*$B$5*15</f>
        <v>22.64</v>
      </c>
      <c r="E40" s="50">
        <f>D40*1.5</f>
        <v>33.96</v>
      </c>
      <c r="F40" s="21"/>
      <c r="G40" s="19">
        <f>22.64/15/$B$5</f>
        <v>1.2577777777777779</v>
      </c>
    </row>
    <row r="41" spans="1:7" ht="28.15" customHeight="1">
      <c r="A41" s="38"/>
      <c r="B41" s="1"/>
      <c r="C41" s="49"/>
      <c r="D41" s="171"/>
      <c r="E41" s="50"/>
      <c r="F41" s="21"/>
      <c r="G41" s="19"/>
    </row>
    <row r="42" spans="1:7" ht="15" hidden="1" customHeight="1">
      <c r="A42" s="38"/>
      <c r="B42" s="1"/>
      <c r="C42" s="45"/>
      <c r="D42" s="224" t="s">
        <v>46</v>
      </c>
      <c r="E42" s="224"/>
      <c r="G42" s="28"/>
    </row>
    <row r="43" spans="1:7" ht="31.9" customHeight="1">
      <c r="A43" s="218" t="s">
        <v>47</v>
      </c>
      <c r="B43" s="218"/>
      <c r="C43" s="39" t="s">
        <v>28</v>
      </c>
      <c r="D43" s="172" t="s">
        <v>46</v>
      </c>
      <c r="E43" s="39"/>
      <c r="F43" s="225" t="s">
        <v>48</v>
      </c>
      <c r="G43" s="226"/>
    </row>
    <row r="44" spans="1:7" ht="15" customHeight="1">
      <c r="A44" s="43" t="s">
        <v>32</v>
      </c>
      <c r="B44" s="44" t="s">
        <v>33</v>
      </c>
      <c r="C44" s="51">
        <v>2.25</v>
      </c>
      <c r="D44" s="171">
        <f>$B$4*C44</f>
        <v>27</v>
      </c>
      <c r="E44" s="50">
        <f>D44*1.5</f>
        <v>40.5</v>
      </c>
      <c r="F44" s="227"/>
      <c r="G44" s="228"/>
    </row>
    <row r="45" spans="1:7" ht="15" customHeight="1">
      <c r="A45" s="43" t="s">
        <v>36</v>
      </c>
      <c r="B45" s="44" t="s">
        <v>33</v>
      </c>
      <c r="C45" s="51">
        <v>4.25</v>
      </c>
      <c r="D45" s="171">
        <f>$B$4*C45</f>
        <v>51</v>
      </c>
      <c r="E45" s="50">
        <f>D45*1.5</f>
        <v>76.5</v>
      </c>
      <c r="F45" s="227"/>
      <c r="G45" s="228"/>
    </row>
    <row r="46" spans="1:7" ht="15" customHeight="1">
      <c r="A46" s="43" t="s">
        <v>37</v>
      </c>
      <c r="B46" s="44" t="s">
        <v>33</v>
      </c>
      <c r="C46" s="51">
        <v>5.5</v>
      </c>
      <c r="D46" s="171">
        <f>$B$4*C46</f>
        <v>66</v>
      </c>
      <c r="E46" s="50">
        <f>D46*1.5</f>
        <v>99</v>
      </c>
      <c r="F46" s="227"/>
      <c r="G46" s="228"/>
    </row>
    <row r="47" spans="1:7" ht="15" customHeight="1">
      <c r="A47" s="43" t="s">
        <v>38</v>
      </c>
      <c r="B47" s="44" t="s">
        <v>33</v>
      </c>
      <c r="C47" s="51">
        <v>6.75</v>
      </c>
      <c r="D47" s="171">
        <f>$B$4*C47</f>
        <v>81</v>
      </c>
      <c r="E47" s="50">
        <f>D47*1.5</f>
        <v>121.5</v>
      </c>
      <c r="F47" s="229"/>
      <c r="G47" s="230"/>
    </row>
    <row r="48" spans="1:7" ht="13.9" customHeight="1">
      <c r="A48" s="38"/>
      <c r="B48" s="1"/>
      <c r="C48" s="45"/>
      <c r="D48" s="171"/>
      <c r="E48" s="50"/>
      <c r="G48" s="28"/>
    </row>
    <row r="49" spans="1:7" ht="33.75">
      <c r="A49" s="218" t="s">
        <v>50</v>
      </c>
      <c r="B49" s="218"/>
      <c r="C49" s="39" t="s">
        <v>28</v>
      </c>
      <c r="D49" s="172" t="s">
        <v>82</v>
      </c>
      <c r="E49" s="48" t="s">
        <v>30</v>
      </c>
      <c r="G49" s="28"/>
    </row>
    <row r="50" spans="1:7">
      <c r="A50" s="43" t="s">
        <v>51</v>
      </c>
      <c r="B50" s="44" t="s">
        <v>52</v>
      </c>
      <c r="C50" s="51">
        <v>2</v>
      </c>
      <c r="D50" s="171">
        <f>$B$5*C50</f>
        <v>2.4</v>
      </c>
      <c r="E50" s="50">
        <f>D50*1.5</f>
        <v>3.5999999999999996</v>
      </c>
      <c r="F50" s="219" t="s">
        <v>53</v>
      </c>
      <c r="G50" s="28"/>
    </row>
    <row r="51" spans="1:7" ht="30">
      <c r="A51" s="47" t="s">
        <v>54</v>
      </c>
      <c r="B51" s="44" t="s">
        <v>52</v>
      </c>
      <c r="C51" s="51">
        <v>1</v>
      </c>
      <c r="D51" s="171">
        <f>$B$5*C51</f>
        <v>1.2</v>
      </c>
      <c r="E51" s="50">
        <f>D51*1.5</f>
        <v>1.7999999999999998</v>
      </c>
      <c r="F51" s="219"/>
      <c r="G51" s="28"/>
    </row>
    <row r="52" spans="1:7">
      <c r="A52" s="44"/>
      <c r="B52" s="44"/>
      <c r="C52" s="51"/>
      <c r="D52" s="171"/>
      <c r="E52" s="46"/>
      <c r="F52" s="219"/>
      <c r="G52" s="28"/>
    </row>
    <row r="53" spans="1:7">
      <c r="A53" s="38" t="s">
        <v>55</v>
      </c>
      <c r="B53" s="44" t="s">
        <v>52</v>
      </c>
      <c r="C53" s="51">
        <v>48.042000000000002</v>
      </c>
      <c r="D53" s="171">
        <f>$B$5*C53</f>
        <v>57.650399999999998</v>
      </c>
      <c r="E53" s="50">
        <f>D53*1.5</f>
        <v>86.4756</v>
      </c>
      <c r="F53" s="219"/>
      <c r="G53" s="28"/>
    </row>
    <row r="54" spans="1:7">
      <c r="A54" s="44"/>
      <c r="B54" s="44"/>
      <c r="C54" s="51"/>
      <c r="D54" s="171"/>
      <c r="E54" s="46"/>
      <c r="F54" s="219"/>
      <c r="G54" s="28"/>
    </row>
    <row r="55" spans="1:7">
      <c r="A55" s="38" t="s">
        <v>56</v>
      </c>
      <c r="B55" s="44" t="s">
        <v>52</v>
      </c>
      <c r="C55" s="51">
        <v>24.02</v>
      </c>
      <c r="D55" s="171">
        <f>$B$5*C55</f>
        <v>28.823999999999998</v>
      </c>
      <c r="E55" s="50">
        <f>D55*1.5</f>
        <v>43.235999999999997</v>
      </c>
      <c r="F55" s="219"/>
      <c r="G55" s="28"/>
    </row>
    <row r="56" spans="1:7">
      <c r="A56" s="44"/>
      <c r="B56" s="44"/>
      <c r="C56" s="51"/>
      <c r="D56" s="171"/>
      <c r="E56" s="46"/>
      <c r="F56" s="219"/>
      <c r="G56" s="28"/>
    </row>
    <row r="57" spans="1:7" ht="30">
      <c r="A57" s="38" t="s">
        <v>57</v>
      </c>
      <c r="B57" s="1" t="s">
        <v>58</v>
      </c>
      <c r="C57" s="51">
        <v>2</v>
      </c>
      <c r="D57" s="171">
        <f>$B$5*C57</f>
        <v>2.4</v>
      </c>
      <c r="E57" s="50">
        <f>D57*1.5</f>
        <v>3.5999999999999996</v>
      </c>
      <c r="F57" s="219"/>
      <c r="G57" s="28"/>
    </row>
    <row r="58" spans="1:7">
      <c r="A58" s="44"/>
      <c r="B58" s="44"/>
      <c r="C58" s="51"/>
      <c r="D58" s="171"/>
      <c r="E58" s="46"/>
      <c r="F58" s="219"/>
      <c r="G58" s="28"/>
    </row>
    <row r="59" spans="1:7" ht="30">
      <c r="A59" s="38" t="s">
        <v>59</v>
      </c>
      <c r="B59" s="1" t="s">
        <v>60</v>
      </c>
      <c r="C59" s="51">
        <v>6.0049999999999999</v>
      </c>
      <c r="D59" s="171">
        <f>$B$5*C59</f>
        <v>7.2059999999999995</v>
      </c>
      <c r="E59" s="50">
        <f>D59*1.5</f>
        <v>10.808999999999999</v>
      </c>
      <c r="F59" s="219"/>
      <c r="G59" s="28"/>
    </row>
    <row r="60" spans="1:7">
      <c r="A60" s="249"/>
      <c r="B60" s="250"/>
      <c r="C60" s="251"/>
      <c r="D60" s="252"/>
      <c r="E60" s="253"/>
      <c r="F60" s="254"/>
      <c r="G60" s="28"/>
    </row>
    <row r="61" spans="1:7">
      <c r="A61" s="38" t="s">
        <v>275</v>
      </c>
      <c r="B61" s="1"/>
      <c r="C61" s="51"/>
      <c r="D61" s="171"/>
      <c r="E61" s="253"/>
      <c r="F61" s="254"/>
      <c r="G61" s="28"/>
    </row>
    <row r="62" spans="1:7">
      <c r="A62" s="255" t="s">
        <v>277</v>
      </c>
      <c r="B62" s="1" t="s">
        <v>65</v>
      </c>
      <c r="C62" s="51"/>
      <c r="D62" s="171">
        <v>1.5</v>
      </c>
      <c r="E62" s="253"/>
      <c r="F62" s="254"/>
      <c r="G62" s="28"/>
    </row>
    <row r="63" spans="1:7" ht="30">
      <c r="A63" s="38"/>
      <c r="B63" s="1" t="s">
        <v>276</v>
      </c>
      <c r="C63" s="51"/>
      <c r="D63" s="171">
        <v>0.5</v>
      </c>
      <c r="E63" s="253"/>
      <c r="F63" s="254"/>
      <c r="G63" s="28"/>
    </row>
    <row r="64" spans="1:7">
      <c r="A64" s="255" t="s">
        <v>278</v>
      </c>
      <c r="B64" s="1" t="s">
        <v>65</v>
      </c>
      <c r="C64" s="51"/>
      <c r="D64" s="171">
        <v>2</v>
      </c>
      <c r="E64" s="253"/>
      <c r="F64" s="254"/>
      <c r="G64" s="28"/>
    </row>
    <row r="65" spans="1:7" ht="30">
      <c r="A65" s="38"/>
      <c r="B65" s="1" t="s">
        <v>276</v>
      </c>
      <c r="C65" s="51"/>
      <c r="D65" s="171">
        <v>0.5</v>
      </c>
      <c r="E65" s="253"/>
      <c r="F65" s="254"/>
      <c r="G65" s="28"/>
    </row>
    <row r="66" spans="1:7">
      <c r="A66" s="249"/>
      <c r="B66" s="250"/>
      <c r="C66" s="251"/>
      <c r="D66" s="252"/>
      <c r="E66" s="253"/>
      <c r="F66" s="254"/>
      <c r="G66" s="28"/>
    </row>
    <row r="67" spans="1:7">
      <c r="C67" s="29"/>
      <c r="E67" s="23"/>
    </row>
    <row r="68" spans="1:7">
      <c r="A68" t="s">
        <v>266</v>
      </c>
      <c r="C68" s="29"/>
      <c r="E68" s="23"/>
    </row>
    <row r="69" spans="1:7" hidden="1">
      <c r="A69" s="220" t="s">
        <v>61</v>
      </c>
      <c r="B69" s="220"/>
      <c r="C69" s="220"/>
      <c r="D69" s="220"/>
      <c r="E69" s="26"/>
    </row>
    <row r="70" spans="1:7" hidden="1">
      <c r="A70" s="4"/>
      <c r="B70" s="4"/>
      <c r="C70" s="4"/>
      <c r="D70" s="173"/>
      <c r="E70" s="26"/>
    </row>
    <row r="71" spans="1:7" hidden="1">
      <c r="A71" s="24" t="s">
        <v>62</v>
      </c>
      <c r="B71" s="31">
        <v>1.36</v>
      </c>
      <c r="C71" s="29"/>
      <c r="E71" s="23"/>
    </row>
    <row r="72" spans="1:7" ht="33.75" hidden="1">
      <c r="A72" s="32" t="s">
        <v>63</v>
      </c>
      <c r="B72" s="33" t="s">
        <v>28</v>
      </c>
      <c r="C72" s="13" t="s">
        <v>29</v>
      </c>
      <c r="D72" s="174" t="s">
        <v>64</v>
      </c>
    </row>
    <row r="73" spans="1:7" ht="16.149999999999999" hidden="1" customHeight="1">
      <c r="A73" s="34" t="s">
        <v>65</v>
      </c>
      <c r="B73" s="35">
        <v>1</v>
      </c>
      <c r="C73" s="20">
        <f>$B$5*B73</f>
        <v>1.2</v>
      </c>
      <c r="D73" s="175">
        <f>C73*1.5</f>
        <v>1.7999999999999998</v>
      </c>
      <c r="E73" s="221" t="s">
        <v>53</v>
      </c>
    </row>
    <row r="74" spans="1:7" ht="45" hidden="1">
      <c r="A74" s="36" t="s">
        <v>66</v>
      </c>
      <c r="B74" s="35">
        <v>0.3</v>
      </c>
      <c r="C74" s="20">
        <f>$B$5*B74</f>
        <v>0.36</v>
      </c>
      <c r="D74" s="175">
        <f>C74*1.5</f>
        <v>0.54</v>
      </c>
      <c r="E74" s="221"/>
    </row>
    <row r="75" spans="1:7" hidden="1">
      <c r="B75" s="35"/>
      <c r="C75" s="17"/>
      <c r="D75" s="175"/>
      <c r="E75" s="221"/>
    </row>
    <row r="76" spans="1:7" hidden="1">
      <c r="A76" s="11" t="s">
        <v>67</v>
      </c>
      <c r="B76" s="35"/>
      <c r="C76" s="20"/>
      <c r="D76" s="175"/>
      <c r="E76" s="221"/>
    </row>
    <row r="77" spans="1:7" ht="16.899999999999999" hidden="1" customHeight="1">
      <c r="A77" s="34" t="s">
        <v>65</v>
      </c>
      <c r="B77" s="35">
        <v>1.5</v>
      </c>
      <c r="C77" s="20">
        <f>$B$5*B77</f>
        <v>1.7999999999999998</v>
      </c>
      <c r="D77" s="175">
        <f>C77*1.5</f>
        <v>2.6999999999999997</v>
      </c>
      <c r="E77" s="221"/>
    </row>
    <row r="78" spans="1:7" ht="45" hidden="1">
      <c r="A78" s="36" t="s">
        <v>66</v>
      </c>
      <c r="B78" s="35">
        <v>0.45</v>
      </c>
      <c r="C78" s="20">
        <f>$B$5*B78</f>
        <v>0.54</v>
      </c>
      <c r="D78" s="175">
        <f>C78*1.5</f>
        <v>0.81</v>
      </c>
      <c r="E78" s="221"/>
    </row>
    <row r="79" spans="1:7" hidden="1">
      <c r="A79" s="15" t="s">
        <v>68</v>
      </c>
      <c r="B79" s="35"/>
      <c r="C79" s="20"/>
      <c r="D79" s="175"/>
      <c r="E79" s="221"/>
    </row>
    <row r="80" spans="1:7" hidden="1">
      <c r="A80" s="15" t="s">
        <v>69</v>
      </c>
      <c r="B80" s="35"/>
      <c r="C80" s="20"/>
      <c r="D80" s="175"/>
      <c r="E80" s="221"/>
    </row>
    <row r="81" spans="1:5" hidden="1">
      <c r="A81" s="15" t="s">
        <v>70</v>
      </c>
      <c r="B81" s="35"/>
      <c r="C81" s="20"/>
      <c r="D81" s="175"/>
      <c r="E81" s="221"/>
    </row>
    <row r="82" spans="1:5" hidden="1">
      <c r="A82" s="15" t="s">
        <v>71</v>
      </c>
      <c r="B82" s="35"/>
      <c r="C82" s="20"/>
      <c r="D82" s="175"/>
      <c r="E82" s="221"/>
    </row>
    <row r="83" spans="1:5" hidden="1">
      <c r="A83" s="15" t="s">
        <v>72</v>
      </c>
      <c r="B83" s="35"/>
      <c r="C83" s="20"/>
      <c r="D83" s="175"/>
      <c r="E83" s="221"/>
    </row>
    <row r="84" spans="1:5" hidden="1">
      <c r="B84" s="35"/>
      <c r="C84" s="20"/>
      <c r="D84" s="175"/>
      <c r="E84" s="221"/>
    </row>
    <row r="85" spans="1:5" hidden="1">
      <c r="A85" s="37" t="s">
        <v>73</v>
      </c>
      <c r="B85" s="35"/>
      <c r="C85" s="20"/>
      <c r="D85" s="175"/>
      <c r="E85" s="221"/>
    </row>
    <row r="86" spans="1:5" ht="30" hidden="1">
      <c r="A86" s="30" t="s">
        <v>74</v>
      </c>
      <c r="B86" s="35">
        <v>1.5</v>
      </c>
      <c r="C86" s="20">
        <f t="shared" ref="C86:C88" si="3">$B$5*B86</f>
        <v>1.7999999999999998</v>
      </c>
      <c r="D86" s="175">
        <f t="shared" ref="D86:D88" si="4">C86*1.5</f>
        <v>2.6999999999999997</v>
      </c>
      <c r="E86" s="221"/>
    </row>
    <row r="87" spans="1:5" hidden="1">
      <c r="A87" s="15" t="s">
        <v>75</v>
      </c>
      <c r="B87" s="35">
        <v>1.5</v>
      </c>
      <c r="C87" s="20">
        <f t="shared" si="3"/>
        <v>1.7999999999999998</v>
      </c>
      <c r="D87" s="175">
        <f t="shared" si="4"/>
        <v>2.6999999999999997</v>
      </c>
      <c r="E87" s="221"/>
    </row>
    <row r="88" spans="1:5" hidden="1">
      <c r="A88" s="15" t="s">
        <v>76</v>
      </c>
      <c r="B88" s="35">
        <v>2</v>
      </c>
      <c r="C88" s="20">
        <f t="shared" si="3"/>
        <v>2.4</v>
      </c>
      <c r="D88" s="175">
        <f t="shared" si="4"/>
        <v>3.5999999999999996</v>
      </c>
      <c r="E88" s="221"/>
    </row>
    <row r="89" spans="1:5" hidden="1">
      <c r="A89" s="15" t="s">
        <v>77</v>
      </c>
      <c r="B89" s="35">
        <v>2</v>
      </c>
      <c r="C89" s="20">
        <f>$B$5*B89</f>
        <v>2.4</v>
      </c>
      <c r="D89" s="175">
        <f>C89*1.5</f>
        <v>3.5999999999999996</v>
      </c>
    </row>
    <row r="90" spans="1:5" hidden="1"/>
    <row r="91" spans="1:5" hidden="1">
      <c r="A91" s="37" t="s">
        <v>78</v>
      </c>
      <c r="B91" s="35"/>
      <c r="C91" s="20"/>
      <c r="D91" s="175"/>
    </row>
    <row r="92" spans="1:5" hidden="1">
      <c r="A92" s="34" t="s">
        <v>79</v>
      </c>
      <c r="B92" s="35">
        <v>0.5</v>
      </c>
      <c r="C92" s="20">
        <f>$B$5*B92</f>
        <v>0.6</v>
      </c>
      <c r="D92" s="175">
        <f>C92*1.5</f>
        <v>0.89999999999999991</v>
      </c>
    </row>
    <row r="93" spans="1:5" hidden="1"/>
    <row r="94" spans="1:5" hidden="1"/>
    <row r="96" spans="1:5" ht="21" customHeight="1">
      <c r="A96" s="217" t="s">
        <v>263</v>
      </c>
      <c r="B96" s="217"/>
      <c r="C96" s="217"/>
      <c r="D96" s="217"/>
      <c r="E96" s="217"/>
    </row>
    <row r="97" spans="1:5" ht="30.75" customHeight="1">
      <c r="A97" s="222" t="s">
        <v>267</v>
      </c>
      <c r="B97" s="222"/>
      <c r="C97" s="222"/>
      <c r="D97" s="222"/>
      <c r="E97" s="222"/>
    </row>
    <row r="98" spans="1:5">
      <c r="A98" s="3"/>
      <c r="B98" s="4"/>
    </row>
    <row r="99" spans="1:5">
      <c r="A99" s="151" t="s">
        <v>232</v>
      </c>
      <c r="B99" s="152">
        <f>B4</f>
        <v>12</v>
      </c>
      <c r="C99" s="197"/>
      <c r="D99" s="197"/>
      <c r="E99" s="197"/>
    </row>
    <row r="100" spans="1:5">
      <c r="A100" s="151" t="s">
        <v>233</v>
      </c>
      <c r="B100" s="152">
        <f>B5</f>
        <v>1.2</v>
      </c>
      <c r="C100" s="197"/>
      <c r="D100" s="197"/>
      <c r="E100" s="197"/>
    </row>
    <row r="101" spans="1:5">
      <c r="A101" s="204"/>
      <c r="B101" s="204"/>
      <c r="D101" s="223"/>
      <c r="E101" s="223"/>
    </row>
    <row r="102" spans="1:5" ht="33.75">
      <c r="A102" s="136" t="s">
        <v>234</v>
      </c>
      <c r="B102" s="153" t="s">
        <v>235</v>
      </c>
      <c r="C102" s="154" t="s">
        <v>236</v>
      </c>
      <c r="D102" s="176" t="s">
        <v>264</v>
      </c>
      <c r="E102" s="150" t="s">
        <v>262</v>
      </c>
    </row>
    <row r="103" spans="1:5">
      <c r="A103" s="136"/>
      <c r="B103" s="153"/>
      <c r="C103" s="154"/>
      <c r="D103" s="176"/>
      <c r="E103" s="154"/>
    </row>
    <row r="104" spans="1:5">
      <c r="A104" s="215" t="s">
        <v>237</v>
      </c>
      <c r="B104" s="215"/>
      <c r="C104" s="155"/>
      <c r="D104" s="177"/>
      <c r="E104" s="156"/>
    </row>
    <row r="105" spans="1:5">
      <c r="A105" s="157" t="s">
        <v>238</v>
      </c>
      <c r="B105" s="156" t="s">
        <v>239</v>
      </c>
      <c r="C105" s="164">
        <f>C11</f>
        <v>1</v>
      </c>
      <c r="D105" s="177">
        <f>D11</f>
        <v>12</v>
      </c>
      <c r="E105" s="159">
        <f t="shared" ref="E105:E112" si="5">D105*1.5</f>
        <v>18</v>
      </c>
    </row>
    <row r="106" spans="1:5">
      <c r="A106" s="157" t="s">
        <v>240</v>
      </c>
      <c r="B106" s="156" t="s">
        <v>241</v>
      </c>
      <c r="C106" s="164">
        <f>C12</f>
        <v>3.3333333333333333E-2</v>
      </c>
      <c r="D106" s="177">
        <f>D12</f>
        <v>1.2</v>
      </c>
      <c r="E106" s="159">
        <f t="shared" si="5"/>
        <v>1.7999999999999998</v>
      </c>
    </row>
    <row r="107" spans="1:5">
      <c r="A107" s="157" t="s">
        <v>242</v>
      </c>
      <c r="B107" s="156" t="s">
        <v>239</v>
      </c>
      <c r="C107" s="164">
        <f>C13</f>
        <v>1.5</v>
      </c>
      <c r="D107" s="177">
        <f>D13</f>
        <v>18</v>
      </c>
      <c r="E107" s="159">
        <f t="shared" si="5"/>
        <v>27</v>
      </c>
    </row>
    <row r="108" spans="1:5">
      <c r="A108" s="157" t="s">
        <v>240</v>
      </c>
      <c r="B108" s="156" t="s">
        <v>241</v>
      </c>
      <c r="C108" s="164">
        <f>C14</f>
        <v>0.05</v>
      </c>
      <c r="D108" s="177">
        <f>D14</f>
        <v>1.8</v>
      </c>
      <c r="E108" s="159">
        <f t="shared" si="5"/>
        <v>2.7</v>
      </c>
    </row>
    <row r="109" spans="1:5">
      <c r="A109" s="157" t="s">
        <v>243</v>
      </c>
      <c r="B109" s="156" t="s">
        <v>239</v>
      </c>
      <c r="C109" s="164">
        <f>C15</f>
        <v>2.25</v>
      </c>
      <c r="D109" s="177">
        <f>D15</f>
        <v>27</v>
      </c>
      <c r="E109" s="159">
        <f t="shared" si="5"/>
        <v>40.5</v>
      </c>
    </row>
    <row r="110" spans="1:5">
      <c r="A110" s="157" t="s">
        <v>240</v>
      </c>
      <c r="B110" s="156" t="s">
        <v>241</v>
      </c>
      <c r="C110" s="164">
        <f>C16</f>
        <v>7.5000000000000011E-2</v>
      </c>
      <c r="D110" s="177">
        <f>D16</f>
        <v>2.7</v>
      </c>
      <c r="E110" s="159">
        <f t="shared" si="5"/>
        <v>4.0500000000000007</v>
      </c>
    </row>
    <row r="111" spans="1:5">
      <c r="A111" s="157" t="s">
        <v>244</v>
      </c>
      <c r="B111" s="156" t="s">
        <v>239</v>
      </c>
      <c r="C111" s="164">
        <f>C17</f>
        <v>3</v>
      </c>
      <c r="D111" s="177">
        <f>D17</f>
        <v>36</v>
      </c>
      <c r="E111" s="159">
        <f t="shared" si="5"/>
        <v>54</v>
      </c>
    </row>
    <row r="112" spans="1:5">
      <c r="A112" s="157" t="s">
        <v>240</v>
      </c>
      <c r="B112" s="156" t="s">
        <v>241</v>
      </c>
      <c r="C112" s="164">
        <f>C18</f>
        <v>0.1</v>
      </c>
      <c r="D112" s="177">
        <f>D18</f>
        <v>3.6</v>
      </c>
      <c r="E112" s="159">
        <f t="shared" si="5"/>
        <v>5.4</v>
      </c>
    </row>
    <row r="113" spans="1:8">
      <c r="A113" s="156"/>
      <c r="B113" s="156"/>
      <c r="C113" s="164"/>
      <c r="D113" s="177"/>
      <c r="E113" s="159"/>
    </row>
    <row r="114" spans="1:8">
      <c r="A114" s="216" t="s">
        <v>245</v>
      </c>
      <c r="B114" s="216"/>
      <c r="C114" s="51"/>
      <c r="D114" s="171"/>
      <c r="E114" s="159"/>
    </row>
    <row r="115" spans="1:8">
      <c r="A115" s="43" t="s">
        <v>238</v>
      </c>
      <c r="B115" s="44" t="s">
        <v>239</v>
      </c>
      <c r="C115" s="164">
        <f>C21</f>
        <v>2</v>
      </c>
      <c r="D115" s="177">
        <f>D21</f>
        <v>24</v>
      </c>
      <c r="E115" s="158">
        <f>E21</f>
        <v>36</v>
      </c>
      <c r="F115" s="158">
        <f>F21</f>
        <v>2.4</v>
      </c>
      <c r="G115" s="158">
        <f>G21</f>
        <v>6.6666666666666666E-2</v>
      </c>
      <c r="H115" s="158">
        <f>H21</f>
        <v>0</v>
      </c>
    </row>
    <row r="116" spans="1:8">
      <c r="A116" s="43" t="s">
        <v>240</v>
      </c>
      <c r="B116" s="44" t="s">
        <v>241</v>
      </c>
      <c r="C116" s="164">
        <f>C22</f>
        <v>6.6666666666666666E-2</v>
      </c>
      <c r="D116" s="177">
        <f>D22</f>
        <v>2.4</v>
      </c>
      <c r="E116" s="158">
        <f>E22</f>
        <v>3.5999999999999996</v>
      </c>
      <c r="F116" s="158">
        <f>F22</f>
        <v>0</v>
      </c>
      <c r="G116" s="158">
        <f>G22</f>
        <v>0</v>
      </c>
      <c r="H116" s="158">
        <f>H22</f>
        <v>0</v>
      </c>
    </row>
    <row r="117" spans="1:8">
      <c r="A117" s="43" t="s">
        <v>242</v>
      </c>
      <c r="B117" s="44" t="s">
        <v>239</v>
      </c>
      <c r="C117" s="164">
        <f>C23</f>
        <v>3</v>
      </c>
      <c r="D117" s="177">
        <f>D23</f>
        <v>36</v>
      </c>
      <c r="E117" s="158">
        <f>E23</f>
        <v>54</v>
      </c>
      <c r="F117" s="158">
        <f>F23</f>
        <v>3.6</v>
      </c>
      <c r="G117" s="158">
        <f>G23</f>
        <v>0.1</v>
      </c>
      <c r="H117" s="158">
        <f>H23</f>
        <v>0</v>
      </c>
    </row>
    <row r="118" spans="1:8">
      <c r="A118" s="43" t="s">
        <v>240</v>
      </c>
      <c r="B118" s="44" t="s">
        <v>241</v>
      </c>
      <c r="C118" s="164">
        <f>C24</f>
        <v>0.1</v>
      </c>
      <c r="D118" s="177">
        <f>D24</f>
        <v>3.6</v>
      </c>
      <c r="E118" s="158">
        <f>E24</f>
        <v>5.4</v>
      </c>
      <c r="F118" s="158">
        <f>F24</f>
        <v>0</v>
      </c>
      <c r="G118" s="158">
        <f>G24</f>
        <v>0</v>
      </c>
      <c r="H118" s="158">
        <f>H24</f>
        <v>0</v>
      </c>
    </row>
    <row r="119" spans="1:8">
      <c r="A119" s="43" t="s">
        <v>243</v>
      </c>
      <c r="B119" s="44" t="s">
        <v>239</v>
      </c>
      <c r="C119" s="164">
        <f>C25</f>
        <v>3.75</v>
      </c>
      <c r="D119" s="177">
        <f>D25</f>
        <v>45</v>
      </c>
      <c r="E119" s="158">
        <f>E25</f>
        <v>67.5</v>
      </c>
      <c r="F119" s="158">
        <f>F25</f>
        <v>4.5</v>
      </c>
      <c r="G119" s="158">
        <f>G25</f>
        <v>0.125</v>
      </c>
      <c r="H119" s="158">
        <f>H25</f>
        <v>0</v>
      </c>
    </row>
    <row r="120" spans="1:8">
      <c r="A120" s="43" t="s">
        <v>240</v>
      </c>
      <c r="B120" s="44" t="s">
        <v>241</v>
      </c>
      <c r="C120" s="164">
        <f>C26</f>
        <v>0.125</v>
      </c>
      <c r="D120" s="177">
        <f>D26</f>
        <v>4.5</v>
      </c>
      <c r="E120" s="158">
        <f>E26</f>
        <v>6.75</v>
      </c>
      <c r="F120" s="158">
        <f>F26</f>
        <v>0</v>
      </c>
      <c r="G120" s="158">
        <f>G26</f>
        <v>0</v>
      </c>
      <c r="H120" s="158">
        <f>H26</f>
        <v>0</v>
      </c>
    </row>
    <row r="121" spans="1:8">
      <c r="A121" s="43" t="s">
        <v>244</v>
      </c>
      <c r="B121" s="44" t="s">
        <v>239</v>
      </c>
      <c r="C121" s="164">
        <f>C27</f>
        <v>4.5</v>
      </c>
      <c r="D121" s="177">
        <f>D27</f>
        <v>54</v>
      </c>
      <c r="E121" s="158">
        <f>E27</f>
        <v>81</v>
      </c>
      <c r="F121" s="158">
        <f>F27</f>
        <v>5.4</v>
      </c>
      <c r="G121" s="158">
        <f>G27</f>
        <v>0.15000000000000002</v>
      </c>
      <c r="H121" s="158">
        <f>H27</f>
        <v>0</v>
      </c>
    </row>
    <row r="122" spans="1:8">
      <c r="A122" s="43" t="s">
        <v>240</v>
      </c>
      <c r="B122" s="44" t="s">
        <v>241</v>
      </c>
      <c r="C122" s="164">
        <f>C28</f>
        <v>0.15000000000000002</v>
      </c>
      <c r="D122" s="177">
        <f>D28</f>
        <v>5.4</v>
      </c>
      <c r="E122" s="158">
        <f>E28</f>
        <v>8.1000000000000014</v>
      </c>
      <c r="F122" s="158">
        <f>F28</f>
        <v>0</v>
      </c>
      <c r="G122" s="158">
        <f>G28</f>
        <v>0</v>
      </c>
      <c r="H122" s="158">
        <f>H28</f>
        <v>0</v>
      </c>
    </row>
    <row r="123" spans="1:8">
      <c r="A123" s="156"/>
      <c r="B123" s="156"/>
      <c r="C123" s="164"/>
      <c r="D123" s="177"/>
      <c r="E123" s="159"/>
    </row>
    <row r="124" spans="1:8">
      <c r="A124" s="216" t="s">
        <v>246</v>
      </c>
      <c r="B124" s="216"/>
      <c r="C124" s="51"/>
      <c r="D124" s="171"/>
      <c r="E124" s="159"/>
    </row>
    <row r="125" spans="1:8">
      <c r="A125" s="43" t="s">
        <v>238</v>
      </c>
      <c r="B125" s="44" t="s">
        <v>239</v>
      </c>
      <c r="C125" s="164">
        <f>C31</f>
        <v>2.92</v>
      </c>
      <c r="D125" s="177">
        <f>D31</f>
        <v>35.04</v>
      </c>
      <c r="E125" s="159">
        <f t="shared" ref="E125:E132" si="6">D125*1.5</f>
        <v>52.56</v>
      </c>
    </row>
    <row r="126" spans="1:8">
      <c r="A126" s="43" t="s">
        <v>240</v>
      </c>
      <c r="B126" s="44" t="s">
        <v>241</v>
      </c>
      <c r="C126" s="164">
        <f>C32</f>
        <v>9.7333333333333341E-2</v>
      </c>
      <c r="D126" s="177">
        <f>D32</f>
        <v>3.5040000000000004</v>
      </c>
      <c r="E126" s="159">
        <f t="shared" si="6"/>
        <v>5.2560000000000002</v>
      </c>
    </row>
    <row r="127" spans="1:8">
      <c r="A127" s="43" t="s">
        <v>247</v>
      </c>
      <c r="B127" s="44" t="s">
        <v>239</v>
      </c>
      <c r="C127" s="164">
        <f>C33</f>
        <v>4.38</v>
      </c>
      <c r="D127" s="177">
        <f>D33</f>
        <v>52.56</v>
      </c>
      <c r="E127" s="159">
        <f t="shared" si="6"/>
        <v>78.84</v>
      </c>
    </row>
    <row r="128" spans="1:8">
      <c r="A128" s="43" t="s">
        <v>240</v>
      </c>
      <c r="B128" s="44" t="s">
        <v>241</v>
      </c>
      <c r="C128" s="164">
        <f>C34</f>
        <v>0.14599999999999999</v>
      </c>
      <c r="D128" s="177">
        <f>D34</f>
        <v>5.2559999999999993</v>
      </c>
      <c r="E128" s="159">
        <f t="shared" si="6"/>
        <v>7.8839999999999986</v>
      </c>
    </row>
    <row r="129" spans="1:8">
      <c r="A129" s="43" t="s">
        <v>238</v>
      </c>
      <c r="B129" s="44" t="s">
        <v>239</v>
      </c>
      <c r="C129" s="164">
        <f>C35</f>
        <v>1.46</v>
      </c>
      <c r="D129" s="177">
        <f>D35</f>
        <v>17.52</v>
      </c>
      <c r="E129" s="159">
        <f t="shared" si="6"/>
        <v>26.28</v>
      </c>
    </row>
    <row r="130" spans="1:8">
      <c r="A130" s="43" t="s">
        <v>240</v>
      </c>
      <c r="B130" s="44" t="s">
        <v>241</v>
      </c>
      <c r="C130" s="164">
        <f>C36</f>
        <v>4.8666666666666671E-2</v>
      </c>
      <c r="D130" s="177">
        <f>D36</f>
        <v>1.7520000000000002</v>
      </c>
      <c r="E130" s="159">
        <f t="shared" si="6"/>
        <v>2.6280000000000001</v>
      </c>
    </row>
    <row r="131" spans="1:8">
      <c r="A131" s="43" t="s">
        <v>247</v>
      </c>
      <c r="B131" s="44" t="s">
        <v>239</v>
      </c>
      <c r="C131" s="164">
        <f>C37</f>
        <v>2.17</v>
      </c>
      <c r="D131" s="177">
        <f>D37</f>
        <v>26.04</v>
      </c>
      <c r="E131" s="159">
        <f t="shared" si="6"/>
        <v>39.06</v>
      </c>
    </row>
    <row r="132" spans="1:8">
      <c r="A132" s="43" t="s">
        <v>240</v>
      </c>
      <c r="B132" s="44" t="s">
        <v>241</v>
      </c>
      <c r="C132" s="164">
        <f>C38</f>
        <v>7.2333333333333333E-2</v>
      </c>
      <c r="D132" s="177">
        <f>D38</f>
        <v>2.6040000000000001</v>
      </c>
      <c r="E132" s="159">
        <f t="shared" si="6"/>
        <v>3.9060000000000001</v>
      </c>
    </row>
    <row r="133" spans="1:8">
      <c r="A133" s="44"/>
      <c r="B133" s="44"/>
      <c r="C133" s="164"/>
      <c r="D133" s="177"/>
      <c r="E133" s="159"/>
    </row>
    <row r="134" spans="1:8">
      <c r="A134" s="38" t="s">
        <v>248</v>
      </c>
      <c r="B134" s="1" t="s">
        <v>249</v>
      </c>
      <c r="C134" s="164">
        <f>C40</f>
        <v>1.2577777777777779</v>
      </c>
      <c r="D134" s="177">
        <f>D40</f>
        <v>22.64</v>
      </c>
      <c r="E134" s="159">
        <f>D134*1.5</f>
        <v>33.96</v>
      </c>
    </row>
    <row r="135" spans="1:8">
      <c r="A135" s="161"/>
      <c r="B135" s="162"/>
      <c r="C135" s="155"/>
      <c r="D135" s="214"/>
      <c r="E135" s="214"/>
    </row>
    <row r="136" spans="1:8" ht="30">
      <c r="A136" s="211" t="s">
        <v>251</v>
      </c>
      <c r="B136" s="212"/>
      <c r="C136" s="213"/>
      <c r="D136" s="172" t="s">
        <v>250</v>
      </c>
      <c r="E136" s="163"/>
    </row>
    <row r="137" spans="1:8">
      <c r="A137" s="43" t="s">
        <v>238</v>
      </c>
      <c r="B137" s="44" t="s">
        <v>239</v>
      </c>
      <c r="C137" s="51">
        <f>C44</f>
        <v>2.25</v>
      </c>
      <c r="D137" s="171">
        <f>D44</f>
        <v>27</v>
      </c>
      <c r="E137" s="159">
        <f>D137*1.5</f>
        <v>40.5</v>
      </c>
    </row>
    <row r="138" spans="1:8">
      <c r="A138" s="43" t="s">
        <v>242</v>
      </c>
      <c r="B138" s="44" t="s">
        <v>239</v>
      </c>
      <c r="C138" s="51">
        <f t="shared" ref="C138:D138" si="7">C45</f>
        <v>4.25</v>
      </c>
      <c r="D138" s="171">
        <f t="shared" si="7"/>
        <v>51</v>
      </c>
      <c r="E138" s="159">
        <f>D138*1.5</f>
        <v>76.5</v>
      </c>
    </row>
    <row r="139" spans="1:8">
      <c r="A139" s="43" t="s">
        <v>243</v>
      </c>
      <c r="B139" s="44" t="s">
        <v>239</v>
      </c>
      <c r="C139" s="51">
        <f t="shared" ref="C139:D139" si="8">C46</f>
        <v>5.5</v>
      </c>
      <c r="D139" s="171">
        <f t="shared" si="8"/>
        <v>66</v>
      </c>
      <c r="E139" s="159">
        <f>D139*1.5</f>
        <v>99</v>
      </c>
    </row>
    <row r="140" spans="1:8">
      <c r="A140" s="43" t="s">
        <v>244</v>
      </c>
      <c r="B140" s="44" t="s">
        <v>239</v>
      </c>
      <c r="C140" s="51">
        <f t="shared" ref="C140:D140" si="9">C47</f>
        <v>6.75</v>
      </c>
      <c r="D140" s="171">
        <f t="shared" si="9"/>
        <v>81</v>
      </c>
      <c r="E140" s="159">
        <f>D140*1.5</f>
        <v>121.5</v>
      </c>
    </row>
    <row r="141" spans="1:8">
      <c r="A141" s="161"/>
      <c r="B141" s="162"/>
      <c r="C141" s="155"/>
      <c r="D141" s="177"/>
      <c r="E141" s="159"/>
    </row>
    <row r="142" spans="1:8">
      <c r="A142" s="161"/>
      <c r="B142" s="156"/>
      <c r="C142" s="164"/>
      <c r="D142" s="209"/>
      <c r="E142" s="209"/>
    </row>
    <row r="143" spans="1:8" ht="33.75">
      <c r="A143" s="210" t="s">
        <v>252</v>
      </c>
      <c r="B143" s="210"/>
      <c r="C143" s="153" t="s">
        <v>236</v>
      </c>
      <c r="D143" s="178" t="s">
        <v>265</v>
      </c>
      <c r="E143" s="154" t="s">
        <v>262</v>
      </c>
    </row>
    <row r="144" spans="1:8">
      <c r="A144" s="165" t="s">
        <v>253</v>
      </c>
      <c r="B144" s="133" t="s">
        <v>254</v>
      </c>
      <c r="C144" s="179">
        <f>C50</f>
        <v>2</v>
      </c>
      <c r="D144" s="148">
        <f t="shared" ref="D144:H144" si="10">D50</f>
        <v>2.4</v>
      </c>
      <c r="E144" s="166">
        <f t="shared" si="10"/>
        <v>3.5999999999999996</v>
      </c>
      <c r="F144" s="166" t="str">
        <f t="shared" si="10"/>
        <v>Es wurden die 2020 geltenden Werbesteuertarife verwendet mit Anpassung des Koeffizienten.</v>
      </c>
      <c r="G144" s="166">
        <f t="shared" si="10"/>
        <v>0</v>
      </c>
      <c r="H144" s="166">
        <f t="shared" si="10"/>
        <v>0</v>
      </c>
    </row>
    <row r="145" spans="1:5">
      <c r="A145" s="167" t="s">
        <v>255</v>
      </c>
      <c r="B145" s="133" t="s">
        <v>254</v>
      </c>
      <c r="C145" s="179">
        <f t="shared" ref="C145:D145" si="11">C51</f>
        <v>1</v>
      </c>
      <c r="D145" s="148">
        <f t="shared" si="11"/>
        <v>1.2</v>
      </c>
      <c r="E145" s="159">
        <f>D145*1.5</f>
        <v>1.7999999999999998</v>
      </c>
    </row>
    <row r="146" spans="1:5">
      <c r="A146" s="133"/>
      <c r="B146" s="133"/>
      <c r="C146" s="179"/>
      <c r="D146" s="148"/>
      <c r="E146" s="160"/>
    </row>
    <row r="147" spans="1:5">
      <c r="A147" s="136" t="s">
        <v>256</v>
      </c>
      <c r="B147" s="133" t="s">
        <v>254</v>
      </c>
      <c r="C147" s="179">
        <f t="shared" ref="C147:D147" si="12">C53</f>
        <v>48.042000000000002</v>
      </c>
      <c r="D147" s="148">
        <f t="shared" si="12"/>
        <v>57.650399999999998</v>
      </c>
      <c r="E147" s="159">
        <f>D147*1.5</f>
        <v>86.4756</v>
      </c>
    </row>
    <row r="148" spans="1:5">
      <c r="A148" s="133"/>
      <c r="B148" s="133"/>
      <c r="C148" s="179"/>
      <c r="D148" s="148"/>
      <c r="E148" s="160"/>
    </row>
    <row r="149" spans="1:5">
      <c r="A149" s="136" t="s">
        <v>257</v>
      </c>
      <c r="B149" s="133" t="s">
        <v>254</v>
      </c>
      <c r="C149" s="179">
        <f t="shared" ref="C149:D149" si="13">C55</f>
        <v>24.02</v>
      </c>
      <c r="D149" s="148">
        <f t="shared" si="13"/>
        <v>28.823999999999998</v>
      </c>
      <c r="E149" s="159">
        <f>D149*1.5</f>
        <v>43.235999999999997</v>
      </c>
    </row>
    <row r="150" spans="1:5">
      <c r="A150" s="133"/>
      <c r="B150" s="133"/>
      <c r="C150" s="179"/>
      <c r="D150" s="148"/>
      <c r="E150" s="160"/>
    </row>
    <row r="151" spans="1:5" ht="15" customHeight="1">
      <c r="A151" s="136" t="s">
        <v>258</v>
      </c>
      <c r="B151" s="138" t="s">
        <v>259</v>
      </c>
      <c r="C151" s="179">
        <f t="shared" ref="C151:D151" si="14">C57</f>
        <v>2</v>
      </c>
      <c r="D151" s="148">
        <f t="shared" si="14"/>
        <v>2.4</v>
      </c>
      <c r="E151" s="159">
        <f>D151*1.5</f>
        <v>3.5999999999999996</v>
      </c>
    </row>
    <row r="152" spans="1:5">
      <c r="A152" s="133"/>
      <c r="B152" s="133"/>
      <c r="C152" s="179"/>
      <c r="D152" s="148"/>
      <c r="E152" s="160"/>
    </row>
    <row r="153" spans="1:5" ht="15" customHeight="1">
      <c r="A153" s="136" t="s">
        <v>260</v>
      </c>
      <c r="B153" s="138" t="s">
        <v>261</v>
      </c>
      <c r="C153" s="179">
        <f t="shared" ref="C153:D153" si="15">C59</f>
        <v>6.0049999999999999</v>
      </c>
      <c r="D153" s="148">
        <f t="shared" si="15"/>
        <v>7.2059999999999995</v>
      </c>
      <c r="E153" s="159">
        <f>D153*1.5</f>
        <v>10.808999999999999</v>
      </c>
    </row>
    <row r="155" spans="1:5">
      <c r="A155" s="38" t="s">
        <v>279</v>
      </c>
      <c r="B155" s="1"/>
      <c r="C155" s="51"/>
      <c r="D155" s="171"/>
    </row>
    <row r="156" spans="1:5">
      <c r="A156" s="255" t="s">
        <v>280</v>
      </c>
      <c r="B156" s="1" t="s">
        <v>281</v>
      </c>
      <c r="C156" s="51"/>
      <c r="D156" s="171">
        <v>1.5</v>
      </c>
    </row>
    <row r="157" spans="1:5" ht="30">
      <c r="A157" s="38"/>
      <c r="B157" s="1" t="s">
        <v>282</v>
      </c>
      <c r="C157" s="51"/>
      <c r="D157" s="171">
        <v>0.5</v>
      </c>
    </row>
    <row r="158" spans="1:5">
      <c r="A158" s="255" t="s">
        <v>283</v>
      </c>
      <c r="B158" s="1" t="s">
        <v>281</v>
      </c>
      <c r="C158" s="51"/>
      <c r="D158" s="171">
        <v>2</v>
      </c>
    </row>
    <row r="159" spans="1:5" ht="30">
      <c r="A159" s="38"/>
      <c r="B159" s="1" t="s">
        <v>282</v>
      </c>
      <c r="C159" s="51"/>
      <c r="D159" s="171">
        <v>0.5</v>
      </c>
    </row>
  </sheetData>
  <sheetProtection sheet="1" objects="1" scenarios="1"/>
  <mergeCells count="31">
    <mergeCell ref="A1:E1"/>
    <mergeCell ref="A2:E2"/>
    <mergeCell ref="C4:E4"/>
    <mergeCell ref="C5:F5"/>
    <mergeCell ref="A7:B7"/>
    <mergeCell ref="D7:E7"/>
    <mergeCell ref="F7:H10"/>
    <mergeCell ref="A43:B43"/>
    <mergeCell ref="D42:E42"/>
    <mergeCell ref="F43:G47"/>
    <mergeCell ref="I7:I10"/>
    <mergeCell ref="A10:B10"/>
    <mergeCell ref="A20:B20"/>
    <mergeCell ref="A30:B30"/>
    <mergeCell ref="A97:E97"/>
    <mergeCell ref="C99:E99"/>
    <mergeCell ref="C100:E100"/>
    <mergeCell ref="A101:B101"/>
    <mergeCell ref="D101:E101"/>
    <mergeCell ref="A96:E96"/>
    <mergeCell ref="A49:B49"/>
    <mergeCell ref="F50:F59"/>
    <mergeCell ref="A69:D69"/>
    <mergeCell ref="E73:E88"/>
    <mergeCell ref="D142:E142"/>
    <mergeCell ref="A143:B143"/>
    <mergeCell ref="A136:C136"/>
    <mergeCell ref="D135:E135"/>
    <mergeCell ref="A104:B104"/>
    <mergeCell ref="A124:B124"/>
    <mergeCell ref="A114:B114"/>
  </mergeCells>
  <pageMargins left="0.7" right="0.7" top="0.78740157499999996" bottom="0.78740157499999996" header="0.3" footer="0.3"/>
  <pageSetup paperSize="9" scale="69" orientation="portrait" r:id="rId1"/>
  <rowBreaks count="1" manualBreakCount="1">
    <brk id="68" max="1638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0D52A-5739-4D5B-B525-92768A59874D}">
  <sheetPr>
    <tabColor theme="5" tint="-0.249977111117893"/>
  </sheetPr>
  <dimension ref="A1:L105"/>
  <sheetViews>
    <sheetView zoomScaleNormal="100" workbookViewId="0">
      <selection activeCell="I67" sqref="I67"/>
    </sheetView>
  </sheetViews>
  <sheetFormatPr baseColWidth="10" defaultRowHeight="15"/>
  <cols>
    <col min="1" max="1" width="56.85546875" style="131" customWidth="1"/>
    <col min="2" max="2" width="13.28515625" style="131" bestFit="1" customWidth="1"/>
    <col min="3" max="3" width="9" style="131" customWidth="1"/>
    <col min="4" max="4" width="9.28515625" style="131" customWidth="1"/>
    <col min="5" max="5" width="9.42578125" style="131" hidden="1" customWidth="1"/>
    <col min="6" max="6" width="22.140625" style="131" hidden="1" customWidth="1"/>
    <col min="7" max="7" width="0" style="131" hidden="1" customWidth="1"/>
    <col min="8" max="16384" width="11.42578125" style="131"/>
  </cols>
  <sheetData>
    <row r="1" spans="1:10" ht="15.75" customHeight="1">
      <c r="A1" s="217" t="s">
        <v>152</v>
      </c>
      <c r="B1" s="217"/>
      <c r="C1" s="217"/>
      <c r="D1" s="217"/>
      <c r="E1" s="217"/>
    </row>
    <row r="2" spans="1:10" ht="18" customHeight="1">
      <c r="A2" s="222" t="s">
        <v>228</v>
      </c>
      <c r="B2" s="222"/>
      <c r="C2" s="222"/>
      <c r="D2" s="222"/>
      <c r="E2" s="222"/>
    </row>
    <row r="3" spans="1:10" ht="12" customHeight="1">
      <c r="A3" s="145"/>
      <c r="B3" s="132"/>
    </row>
    <row r="4" spans="1:10" ht="24" customHeight="1">
      <c r="A4" s="235" t="s">
        <v>108</v>
      </c>
      <c r="B4" s="235"/>
      <c r="C4" s="235"/>
      <c r="D4" s="235"/>
    </row>
    <row r="5" spans="1:10" ht="15" customHeight="1">
      <c r="A5" s="132"/>
      <c r="B5" s="132"/>
      <c r="C5" s="132"/>
      <c r="D5" s="132"/>
    </row>
    <row r="6" spans="1:10">
      <c r="A6" s="133" t="s">
        <v>171</v>
      </c>
      <c r="B6" s="134">
        <v>30</v>
      </c>
    </row>
    <row r="7" spans="1:10">
      <c r="B7" s="135"/>
    </row>
    <row r="8" spans="1:10">
      <c r="A8" s="136" t="s">
        <v>109</v>
      </c>
      <c r="B8" s="136"/>
      <c r="C8" s="136" t="s">
        <v>110</v>
      </c>
      <c r="D8" s="136" t="s">
        <v>111</v>
      </c>
      <c r="E8" s="236" t="s">
        <v>112</v>
      </c>
      <c r="F8" s="237"/>
    </row>
    <row r="9" spans="1:10" ht="19.149999999999999" customHeight="1">
      <c r="A9" s="133"/>
      <c r="B9" s="136" t="s">
        <v>113</v>
      </c>
      <c r="C9" s="137">
        <v>1</v>
      </c>
      <c r="D9" s="136">
        <v>0.7</v>
      </c>
      <c r="E9" s="238"/>
      <c r="F9" s="239"/>
      <c r="J9" s="180"/>
    </row>
    <row r="10" spans="1:10" ht="16.149999999999999" customHeight="1">
      <c r="A10" s="138" t="s">
        <v>114</v>
      </c>
      <c r="B10" s="139">
        <v>1</v>
      </c>
      <c r="C10" s="148">
        <f t="shared" ref="C10:C15" si="0">$B$6*B10</f>
        <v>30</v>
      </c>
      <c r="D10" s="148">
        <f>C10*$D$9</f>
        <v>21</v>
      </c>
      <c r="E10" s="140"/>
      <c r="F10" s="140"/>
    </row>
    <row r="11" spans="1:10" ht="16.149999999999999" customHeight="1">
      <c r="A11" s="138" t="s">
        <v>115</v>
      </c>
      <c r="B11" s="139">
        <v>0.5</v>
      </c>
      <c r="C11" s="148">
        <f t="shared" si="0"/>
        <v>15</v>
      </c>
      <c r="D11" s="148">
        <f t="shared" ref="D11:D17" si="1">C11*$D$9</f>
        <v>10.5</v>
      </c>
      <c r="E11" s="236" t="s">
        <v>116</v>
      </c>
      <c r="F11" s="237"/>
    </row>
    <row r="12" spans="1:10">
      <c r="A12" s="138" t="s">
        <v>117</v>
      </c>
      <c r="B12" s="126">
        <v>0.25</v>
      </c>
      <c r="C12" s="148">
        <f>$B$6*B12</f>
        <v>7.5</v>
      </c>
      <c r="D12" s="148">
        <f t="shared" si="1"/>
        <v>5.25</v>
      </c>
      <c r="E12" s="233"/>
      <c r="F12" s="240"/>
    </row>
    <row r="13" spans="1:10">
      <c r="A13" s="138" t="s">
        <v>118</v>
      </c>
      <c r="B13" s="139">
        <v>0.5</v>
      </c>
      <c r="C13" s="148">
        <f t="shared" si="0"/>
        <v>15</v>
      </c>
      <c r="D13" s="148">
        <f t="shared" si="1"/>
        <v>10.5</v>
      </c>
      <c r="E13" s="233"/>
      <c r="F13" s="240"/>
    </row>
    <row r="14" spans="1:10">
      <c r="A14" s="138" t="s">
        <v>119</v>
      </c>
      <c r="B14" s="139">
        <v>2</v>
      </c>
      <c r="C14" s="148">
        <f t="shared" si="0"/>
        <v>60</v>
      </c>
      <c r="D14" s="148">
        <f t="shared" si="1"/>
        <v>42</v>
      </c>
      <c r="E14" s="238"/>
      <c r="F14" s="239"/>
    </row>
    <row r="15" spans="1:10" ht="30">
      <c r="A15" s="138" t="s">
        <v>120</v>
      </c>
      <c r="B15" s="139">
        <v>0.25</v>
      </c>
      <c r="C15" s="148">
        <f t="shared" si="0"/>
        <v>7.5</v>
      </c>
      <c r="D15" s="148">
        <f t="shared" si="1"/>
        <v>5.25</v>
      </c>
      <c r="E15" s="236" t="s">
        <v>121</v>
      </c>
      <c r="F15" s="237"/>
    </row>
    <row r="16" spans="1:10" ht="45">
      <c r="A16" s="138" t="s">
        <v>153</v>
      </c>
      <c r="B16" s="139">
        <f>B15/4</f>
        <v>6.25E-2</v>
      </c>
      <c r="C16" s="148">
        <f>C15/4</f>
        <v>1.875</v>
      </c>
      <c r="D16" s="148">
        <f t="shared" si="1"/>
        <v>1.3125</v>
      </c>
      <c r="E16" s="238"/>
      <c r="F16" s="239"/>
    </row>
    <row r="17" spans="1:12" ht="30">
      <c r="A17" s="138" t="s">
        <v>122</v>
      </c>
      <c r="B17" s="139">
        <v>0.3</v>
      </c>
      <c r="C17" s="148">
        <f t="shared" ref="C17:C26" si="2">$B$6*B17</f>
        <v>9</v>
      </c>
      <c r="D17" s="148">
        <f t="shared" si="1"/>
        <v>6.3</v>
      </c>
    </row>
    <row r="18" spans="1:12">
      <c r="A18" s="138" t="s">
        <v>123</v>
      </c>
      <c r="B18" s="139">
        <v>1.069</v>
      </c>
      <c r="C18" s="148">
        <f t="shared" si="2"/>
        <v>32.07</v>
      </c>
      <c r="D18" s="148"/>
      <c r="E18" s="236" t="s">
        <v>124</v>
      </c>
      <c r="F18" s="237"/>
    </row>
    <row r="19" spans="1:12">
      <c r="A19" s="138" t="s">
        <v>125</v>
      </c>
      <c r="B19" s="139">
        <v>0.64800000000000002</v>
      </c>
      <c r="D19" s="148">
        <f>$B$6*B19*D9</f>
        <v>13.608000000000001</v>
      </c>
      <c r="E19" s="233"/>
      <c r="F19" s="240"/>
    </row>
    <row r="20" spans="1:12" hidden="1">
      <c r="A20" s="138" t="s">
        <v>126</v>
      </c>
      <c r="B20" s="139">
        <v>0.28799999999999998</v>
      </c>
      <c r="C20" s="148">
        <f t="shared" si="2"/>
        <v>8.6399999999999988</v>
      </c>
      <c r="D20" s="148"/>
      <c r="E20" s="233"/>
      <c r="F20" s="240"/>
    </row>
    <row r="21" spans="1:12" hidden="1">
      <c r="A21" s="138" t="s">
        <v>127</v>
      </c>
      <c r="B21" s="139">
        <v>0.14399999999999999</v>
      </c>
      <c r="C21" s="148">
        <f t="shared" si="2"/>
        <v>4.3199999999999994</v>
      </c>
      <c r="D21" s="148"/>
      <c r="E21" s="233"/>
      <c r="F21" s="240"/>
    </row>
    <row r="22" spans="1:12">
      <c r="A22" s="138" t="s">
        <v>128</v>
      </c>
      <c r="B22" s="139">
        <v>0.28799999999999998</v>
      </c>
      <c r="C22" s="148">
        <f t="shared" si="2"/>
        <v>8.6399999999999988</v>
      </c>
      <c r="D22" s="148"/>
      <c r="E22" s="233"/>
      <c r="F22" s="240"/>
    </row>
    <row r="23" spans="1:12">
      <c r="A23" s="138" t="s">
        <v>129</v>
      </c>
      <c r="B23" s="139">
        <v>0.216</v>
      </c>
      <c r="D23" s="148">
        <f>$B$6*B23*D9</f>
        <v>4.5359999999999996</v>
      </c>
      <c r="E23" s="233"/>
      <c r="F23" s="240"/>
    </row>
    <row r="24" spans="1:12" hidden="1">
      <c r="A24" s="138" t="s">
        <v>130</v>
      </c>
      <c r="B24" s="139">
        <v>0.14399999999999999</v>
      </c>
      <c r="C24" s="148">
        <f t="shared" si="2"/>
        <v>4.3199999999999994</v>
      </c>
      <c r="D24" s="148"/>
      <c r="E24" s="238"/>
      <c r="F24" s="239"/>
    </row>
    <row r="25" spans="1:12" ht="30">
      <c r="A25" s="138" t="s">
        <v>270</v>
      </c>
      <c r="B25" s="139">
        <v>0.24</v>
      </c>
      <c r="C25" s="148">
        <f t="shared" si="2"/>
        <v>7.1999999999999993</v>
      </c>
      <c r="D25" s="148">
        <f>C25*$D$9</f>
        <v>5.0399999999999991</v>
      </c>
      <c r="E25" s="241" t="s">
        <v>131</v>
      </c>
      <c r="F25" s="242"/>
    </row>
    <row r="26" spans="1:12" ht="30">
      <c r="A26" s="138" t="s">
        <v>269</v>
      </c>
      <c r="B26" s="139">
        <v>0.06</v>
      </c>
      <c r="C26" s="148">
        <f t="shared" si="2"/>
        <v>1.7999999999999998</v>
      </c>
      <c r="D26" s="148">
        <f>C26*$D$9</f>
        <v>1.2599999999999998</v>
      </c>
      <c r="E26" s="241"/>
      <c r="F26" s="242"/>
      <c r="I26" s="181"/>
      <c r="L26" s="181"/>
    </row>
    <row r="28" spans="1:12" ht="21.75" customHeight="1">
      <c r="A28" s="235" t="s">
        <v>132</v>
      </c>
      <c r="B28" s="235"/>
      <c r="C28" s="235"/>
      <c r="D28" s="235"/>
    </row>
    <row r="29" spans="1:12" ht="15" customHeight="1"/>
    <row r="30" spans="1:12">
      <c r="A30" s="133" t="s">
        <v>173</v>
      </c>
      <c r="B30" s="134">
        <v>0.6</v>
      </c>
    </row>
    <row r="31" spans="1:12">
      <c r="B31" s="135"/>
    </row>
    <row r="32" spans="1:12">
      <c r="A32" s="136" t="s">
        <v>109</v>
      </c>
      <c r="B32" s="136"/>
      <c r="C32" s="136" t="s">
        <v>133</v>
      </c>
      <c r="D32" s="136" t="s">
        <v>111</v>
      </c>
    </row>
    <row r="33" spans="1:7">
      <c r="A33" s="136"/>
      <c r="B33" s="136" t="s">
        <v>113</v>
      </c>
      <c r="C33" s="137">
        <v>1</v>
      </c>
      <c r="D33" s="137">
        <v>0.7</v>
      </c>
    </row>
    <row r="34" spans="1:7">
      <c r="A34" s="138" t="s">
        <v>114</v>
      </c>
      <c r="B34" s="139">
        <v>1</v>
      </c>
      <c r="C34" s="143">
        <f>$B$30*B34</f>
        <v>0.6</v>
      </c>
      <c r="D34" s="143">
        <f>C34*$D$33</f>
        <v>0.42</v>
      </c>
    </row>
    <row r="35" spans="1:7">
      <c r="A35" s="138" t="s">
        <v>135</v>
      </c>
      <c r="B35" s="139">
        <v>0.5</v>
      </c>
      <c r="C35" s="143">
        <f t="shared" ref="C35:C50" si="3">$B$30*B35</f>
        <v>0.3</v>
      </c>
      <c r="D35" s="143">
        <f t="shared" ref="D35:D50" si="4">C35*$D$33</f>
        <v>0.21</v>
      </c>
      <c r="E35" s="233" t="s">
        <v>136</v>
      </c>
      <c r="F35" s="233"/>
      <c r="G35" s="233"/>
    </row>
    <row r="36" spans="1:7" ht="30">
      <c r="A36" s="138" t="s">
        <v>122</v>
      </c>
      <c r="B36" s="139">
        <v>0.3</v>
      </c>
      <c r="C36" s="143">
        <f t="shared" si="3"/>
        <v>0.18</v>
      </c>
      <c r="D36" s="143">
        <f t="shared" si="4"/>
        <v>0.126</v>
      </c>
      <c r="E36" s="233"/>
      <c r="F36" s="233"/>
      <c r="G36" s="233"/>
    </row>
    <row r="37" spans="1:7">
      <c r="A37" s="138" t="s">
        <v>137</v>
      </c>
      <c r="B37" s="139">
        <v>0.5</v>
      </c>
      <c r="C37" s="143">
        <f t="shared" si="3"/>
        <v>0.3</v>
      </c>
      <c r="D37" s="143">
        <f t="shared" si="4"/>
        <v>0.21</v>
      </c>
      <c r="E37" s="233"/>
      <c r="F37" s="233"/>
      <c r="G37" s="233"/>
    </row>
    <row r="38" spans="1:7">
      <c r="A38" s="138" t="s">
        <v>138</v>
      </c>
      <c r="B38" s="139">
        <v>0.5</v>
      </c>
      <c r="C38" s="143">
        <f t="shared" si="3"/>
        <v>0.3</v>
      </c>
      <c r="D38" s="143">
        <f t="shared" si="4"/>
        <v>0.21</v>
      </c>
      <c r="E38" s="233"/>
      <c r="F38" s="233"/>
      <c r="G38" s="233"/>
    </row>
    <row r="39" spans="1:7" ht="30">
      <c r="A39" s="138" t="s">
        <v>139</v>
      </c>
      <c r="B39" s="139">
        <v>0.5</v>
      </c>
      <c r="C39" s="143">
        <f t="shared" si="3"/>
        <v>0.3</v>
      </c>
      <c r="D39" s="143">
        <f t="shared" si="4"/>
        <v>0.21</v>
      </c>
    </row>
    <row r="40" spans="1:7" ht="30">
      <c r="A40" s="138" t="s">
        <v>231</v>
      </c>
      <c r="B40" s="139">
        <v>0.2</v>
      </c>
      <c r="C40" s="143">
        <f t="shared" si="3"/>
        <v>0.12</v>
      </c>
      <c r="D40" s="143">
        <f t="shared" si="4"/>
        <v>8.3999999999999991E-2</v>
      </c>
    </row>
    <row r="41" spans="1:7" ht="30">
      <c r="A41" s="138" t="s">
        <v>141</v>
      </c>
      <c r="B41" s="139">
        <v>0.8</v>
      </c>
      <c r="C41" s="143">
        <f t="shared" si="3"/>
        <v>0.48</v>
      </c>
      <c r="D41" s="143">
        <f t="shared" si="4"/>
        <v>0.33599999999999997</v>
      </c>
    </row>
    <row r="42" spans="1:7">
      <c r="A42" s="138" t="s">
        <v>142</v>
      </c>
      <c r="B42" s="139">
        <v>0.2</v>
      </c>
      <c r="C42" s="143">
        <f t="shared" si="3"/>
        <v>0.12</v>
      </c>
      <c r="D42" s="143">
        <f t="shared" si="4"/>
        <v>8.3999999999999991E-2</v>
      </c>
    </row>
    <row r="43" spans="1:7" ht="30">
      <c r="A43" s="138" t="s">
        <v>172</v>
      </c>
      <c r="B43" s="139">
        <v>2.5</v>
      </c>
      <c r="C43" s="143">
        <f t="shared" si="3"/>
        <v>1.5</v>
      </c>
      <c r="D43" s="143">
        <f t="shared" si="4"/>
        <v>1.0499999999999998</v>
      </c>
      <c r="E43" s="233" t="s">
        <v>143</v>
      </c>
      <c r="F43" s="233"/>
    </row>
    <row r="44" spans="1:7" ht="30" hidden="1">
      <c r="A44" s="138" t="s">
        <v>144</v>
      </c>
      <c r="B44" s="139">
        <f>F44</f>
        <v>3.2500000000000004</v>
      </c>
      <c r="C44" s="143">
        <f t="shared" si="3"/>
        <v>1.9500000000000002</v>
      </c>
      <c r="D44" s="143">
        <f t="shared" si="4"/>
        <v>1.365</v>
      </c>
      <c r="E44" s="141">
        <f>C43*1.3</f>
        <v>1.9500000000000002</v>
      </c>
      <c r="F44" s="142">
        <f>E44/$B$30</f>
        <v>3.2500000000000004</v>
      </c>
    </row>
    <row r="45" spans="1:7" ht="30" hidden="1">
      <c r="A45" s="138" t="s">
        <v>145</v>
      </c>
      <c r="B45" s="139">
        <f t="shared" ref="B45:B50" si="5">F45</f>
        <v>3.75</v>
      </c>
      <c r="C45" s="143">
        <f t="shared" si="3"/>
        <v>2.25</v>
      </c>
      <c r="D45" s="143">
        <f t="shared" si="4"/>
        <v>1.575</v>
      </c>
      <c r="E45" s="141">
        <f>C43*1.5</f>
        <v>2.25</v>
      </c>
      <c r="F45" s="142">
        <f t="shared" ref="F45:F50" si="6">E45/$B$30</f>
        <v>3.75</v>
      </c>
    </row>
    <row r="46" spans="1:7" ht="45" hidden="1">
      <c r="A46" s="138" t="s">
        <v>146</v>
      </c>
      <c r="B46" s="139">
        <f t="shared" si="5"/>
        <v>4.375</v>
      </c>
      <c r="C46" s="143">
        <f t="shared" si="3"/>
        <v>2.625</v>
      </c>
      <c r="D46" s="143">
        <f t="shared" si="4"/>
        <v>1.8374999999999999</v>
      </c>
      <c r="E46" s="141">
        <f>C43*1.75</f>
        <v>2.625</v>
      </c>
      <c r="F46" s="142">
        <f t="shared" si="6"/>
        <v>4.375</v>
      </c>
    </row>
    <row r="47" spans="1:7" ht="30" hidden="1">
      <c r="A47" s="138" t="s">
        <v>147</v>
      </c>
      <c r="B47" s="139">
        <f t="shared" si="5"/>
        <v>3.75</v>
      </c>
      <c r="C47" s="143">
        <f t="shared" si="3"/>
        <v>2.25</v>
      </c>
      <c r="D47" s="143">
        <f t="shared" si="4"/>
        <v>1.575</v>
      </c>
      <c r="E47" s="141">
        <f>C43*1.5</f>
        <v>2.25</v>
      </c>
      <c r="F47" s="142">
        <f t="shared" si="6"/>
        <v>3.75</v>
      </c>
    </row>
    <row r="48" spans="1:7" ht="30" hidden="1">
      <c r="A48" s="138" t="s">
        <v>148</v>
      </c>
      <c r="B48" s="139">
        <f t="shared" si="5"/>
        <v>4.8750000000000009</v>
      </c>
      <c r="C48" s="143">
        <f t="shared" si="3"/>
        <v>2.9250000000000003</v>
      </c>
      <c r="D48" s="143">
        <f t="shared" si="4"/>
        <v>2.0474999999999999</v>
      </c>
      <c r="E48" s="141">
        <f>C47*1.3</f>
        <v>2.9250000000000003</v>
      </c>
      <c r="F48" s="142">
        <f t="shared" si="6"/>
        <v>4.8750000000000009</v>
      </c>
    </row>
    <row r="49" spans="1:6" ht="30" hidden="1">
      <c r="A49" s="138" t="s">
        <v>149</v>
      </c>
      <c r="B49" s="139">
        <f t="shared" si="5"/>
        <v>5.625</v>
      </c>
      <c r="C49" s="143">
        <f t="shared" si="3"/>
        <v>3.375</v>
      </c>
      <c r="D49" s="143">
        <f t="shared" si="4"/>
        <v>2.3624999999999998</v>
      </c>
      <c r="E49" s="141">
        <f>C47*1.5</f>
        <v>3.375</v>
      </c>
      <c r="F49" s="142">
        <f t="shared" si="6"/>
        <v>5.625</v>
      </c>
    </row>
    <row r="50" spans="1:6" ht="30" hidden="1">
      <c r="A50" s="138" t="s">
        <v>150</v>
      </c>
      <c r="B50" s="139">
        <f t="shared" si="5"/>
        <v>6.5625</v>
      </c>
      <c r="C50" s="143">
        <f t="shared" si="3"/>
        <v>3.9375</v>
      </c>
      <c r="D50" s="143">
        <f t="shared" si="4"/>
        <v>2.7562499999999996</v>
      </c>
      <c r="E50" s="141">
        <f>C47*1.75</f>
        <v>3.9375</v>
      </c>
      <c r="F50" s="142">
        <f t="shared" si="6"/>
        <v>6.5625</v>
      </c>
    </row>
    <row r="51" spans="1:6" hidden="1">
      <c r="A51" s="146" t="s">
        <v>104</v>
      </c>
    </row>
    <row r="52" spans="1:6" ht="17.25" hidden="1" customHeight="1">
      <c r="A52" s="234" t="s">
        <v>151</v>
      </c>
      <c r="B52" s="234"/>
      <c r="C52" s="234"/>
      <c r="D52" s="234"/>
    </row>
    <row r="54" spans="1:6">
      <c r="A54" s="131" t="s">
        <v>229</v>
      </c>
    </row>
    <row r="56" spans="1:6">
      <c r="A56" s="217" t="s">
        <v>226</v>
      </c>
      <c r="B56" s="217"/>
      <c r="C56" s="217"/>
      <c r="D56" s="217"/>
    </row>
    <row r="57" spans="1:6">
      <c r="A57" s="222" t="s">
        <v>227</v>
      </c>
      <c r="B57" s="222"/>
      <c r="C57" s="222"/>
      <c r="D57" s="222"/>
    </row>
    <row r="58" spans="1:6">
      <c r="A58" s="145"/>
      <c r="B58" s="132"/>
    </row>
    <row r="59" spans="1:6">
      <c r="A59" s="235" t="s">
        <v>174</v>
      </c>
      <c r="B59" s="235"/>
      <c r="C59" s="235"/>
      <c r="D59" s="235"/>
    </row>
    <row r="60" spans="1:6">
      <c r="A60" s="132"/>
      <c r="B60" s="132"/>
      <c r="C60" s="132"/>
      <c r="D60" s="132"/>
    </row>
    <row r="61" spans="1:6">
      <c r="A61" s="133" t="s">
        <v>271</v>
      </c>
      <c r="B61" s="134">
        <f>B6</f>
        <v>30</v>
      </c>
    </row>
    <row r="62" spans="1:6">
      <c r="B62" s="135"/>
    </row>
    <row r="63" spans="1:6">
      <c r="A63" s="136" t="s">
        <v>177</v>
      </c>
      <c r="B63" s="136"/>
      <c r="C63" s="136" t="s">
        <v>178</v>
      </c>
      <c r="D63" s="136" t="s">
        <v>179</v>
      </c>
      <c r="E63" s="131" t="s">
        <v>195</v>
      </c>
    </row>
    <row r="64" spans="1:6">
      <c r="A64" s="133"/>
      <c r="B64" s="136" t="s">
        <v>134</v>
      </c>
      <c r="C64" s="137">
        <v>1</v>
      </c>
      <c r="D64" s="136">
        <v>0.7</v>
      </c>
    </row>
    <row r="65" spans="1:5">
      <c r="A65" s="138" t="s">
        <v>180</v>
      </c>
      <c r="B65" s="139">
        <f>B10</f>
        <v>1</v>
      </c>
      <c r="C65" s="147">
        <f t="shared" ref="C65:D65" si="7">C10</f>
        <v>30</v>
      </c>
      <c r="D65" s="147">
        <f t="shared" si="7"/>
        <v>21</v>
      </c>
    </row>
    <row r="66" spans="1:5">
      <c r="A66" s="138" t="s">
        <v>181</v>
      </c>
      <c r="B66" s="139">
        <f t="shared" ref="B66:D81" si="8">B11</f>
        <v>0.5</v>
      </c>
      <c r="C66" s="147">
        <f t="shared" si="8"/>
        <v>15</v>
      </c>
      <c r="D66" s="147">
        <f t="shared" si="8"/>
        <v>10.5</v>
      </c>
      <c r="E66" s="131" t="s">
        <v>196</v>
      </c>
    </row>
    <row r="67" spans="1:5">
      <c r="A67" s="138" t="s">
        <v>197</v>
      </c>
      <c r="B67" s="139">
        <f t="shared" si="8"/>
        <v>0.25</v>
      </c>
      <c r="C67" s="147">
        <f t="shared" si="8"/>
        <v>7.5</v>
      </c>
      <c r="D67" s="147">
        <f t="shared" si="8"/>
        <v>5.25</v>
      </c>
    </row>
    <row r="68" spans="1:5">
      <c r="A68" s="138" t="s">
        <v>198</v>
      </c>
      <c r="B68" s="139">
        <f t="shared" si="8"/>
        <v>0.5</v>
      </c>
      <c r="C68" s="147">
        <f t="shared" si="8"/>
        <v>15</v>
      </c>
      <c r="D68" s="147">
        <f t="shared" si="8"/>
        <v>10.5</v>
      </c>
    </row>
    <row r="69" spans="1:5">
      <c r="A69" s="138" t="s">
        <v>199</v>
      </c>
      <c r="B69" s="139">
        <f t="shared" si="8"/>
        <v>2</v>
      </c>
      <c r="C69" s="147">
        <f t="shared" si="8"/>
        <v>60</v>
      </c>
      <c r="D69" s="147">
        <f t="shared" si="8"/>
        <v>42</v>
      </c>
    </row>
    <row r="70" spans="1:5" ht="30">
      <c r="A70" s="138" t="s">
        <v>200</v>
      </c>
      <c r="B70" s="139">
        <f t="shared" si="8"/>
        <v>0.25</v>
      </c>
      <c r="C70" s="147">
        <f t="shared" si="8"/>
        <v>7.5</v>
      </c>
      <c r="D70" s="147">
        <f t="shared" si="8"/>
        <v>5.25</v>
      </c>
      <c r="E70" s="131" t="s">
        <v>201</v>
      </c>
    </row>
    <row r="71" spans="1:5" ht="34.5" customHeight="1">
      <c r="A71" s="138" t="s">
        <v>225</v>
      </c>
      <c r="B71" s="139"/>
      <c r="C71" s="147">
        <f t="shared" si="8"/>
        <v>1.875</v>
      </c>
      <c r="D71" s="147">
        <f t="shared" si="8"/>
        <v>1.3125</v>
      </c>
    </row>
    <row r="72" spans="1:5" ht="30">
      <c r="A72" s="138" t="s">
        <v>184</v>
      </c>
      <c r="B72" s="139">
        <f t="shared" si="8"/>
        <v>0.3</v>
      </c>
      <c r="C72" s="147">
        <f t="shared" si="8"/>
        <v>9</v>
      </c>
      <c r="D72" s="147">
        <f t="shared" si="8"/>
        <v>6.3</v>
      </c>
    </row>
    <row r="73" spans="1:5">
      <c r="A73" s="138" t="s">
        <v>202</v>
      </c>
      <c r="B73" s="139">
        <f t="shared" si="8"/>
        <v>1.069</v>
      </c>
      <c r="C73" s="147">
        <f t="shared" si="8"/>
        <v>32.07</v>
      </c>
      <c r="D73" s="147">
        <f t="shared" si="8"/>
        <v>0</v>
      </c>
      <c r="E73" s="131" t="s">
        <v>203</v>
      </c>
    </row>
    <row r="74" spans="1:5">
      <c r="A74" s="138" t="s">
        <v>204</v>
      </c>
      <c r="B74" s="139">
        <f t="shared" si="8"/>
        <v>0.64800000000000002</v>
      </c>
      <c r="C74" s="147"/>
      <c r="D74" s="147">
        <f t="shared" ref="D74" si="9">D19</f>
        <v>13.608000000000001</v>
      </c>
    </row>
    <row r="75" spans="1:5" hidden="1">
      <c r="A75" s="138" t="s">
        <v>205</v>
      </c>
      <c r="B75" s="139">
        <f t="shared" si="8"/>
        <v>0.28799999999999998</v>
      </c>
      <c r="C75" s="147">
        <f t="shared" si="8"/>
        <v>8.6399999999999988</v>
      </c>
      <c r="D75" s="147">
        <f t="shared" ref="D75" si="10">D20</f>
        <v>0</v>
      </c>
    </row>
    <row r="76" spans="1:5" hidden="1">
      <c r="A76" s="138" t="s">
        <v>206</v>
      </c>
      <c r="B76" s="139">
        <f t="shared" si="8"/>
        <v>0.14399999999999999</v>
      </c>
      <c r="C76" s="147">
        <f t="shared" si="8"/>
        <v>4.3199999999999994</v>
      </c>
      <c r="D76" s="147">
        <f t="shared" ref="D76" si="11">D21</f>
        <v>0</v>
      </c>
    </row>
    <row r="77" spans="1:5">
      <c r="A77" s="138" t="s">
        <v>207</v>
      </c>
      <c r="B77" s="139">
        <f t="shared" si="8"/>
        <v>0.28799999999999998</v>
      </c>
      <c r="C77" s="147">
        <f t="shared" si="8"/>
        <v>8.6399999999999988</v>
      </c>
      <c r="D77" s="147">
        <f t="shared" ref="D77:D78" si="12">D22</f>
        <v>0</v>
      </c>
    </row>
    <row r="78" spans="1:5">
      <c r="A78" s="138" t="s">
        <v>208</v>
      </c>
      <c r="B78" s="139">
        <f t="shared" si="8"/>
        <v>0.216</v>
      </c>
      <c r="C78" s="147"/>
      <c r="D78" s="147">
        <f t="shared" si="12"/>
        <v>4.5359999999999996</v>
      </c>
    </row>
    <row r="79" spans="1:5" hidden="1">
      <c r="A79" s="138" t="s">
        <v>209</v>
      </c>
      <c r="B79" s="139">
        <f t="shared" si="8"/>
        <v>0.14399999999999999</v>
      </c>
      <c r="C79" s="147">
        <f t="shared" si="8"/>
        <v>4.3199999999999994</v>
      </c>
      <c r="D79" s="147">
        <f t="shared" si="8"/>
        <v>0</v>
      </c>
    </row>
    <row r="80" spans="1:5" ht="30">
      <c r="A80" s="138" t="s">
        <v>273</v>
      </c>
      <c r="B80" s="139">
        <f t="shared" si="8"/>
        <v>0.24</v>
      </c>
      <c r="C80" s="147">
        <f t="shared" si="8"/>
        <v>7.1999999999999993</v>
      </c>
      <c r="D80" s="147">
        <f t="shared" si="8"/>
        <v>5.0399999999999991</v>
      </c>
      <c r="E80" s="131" t="s">
        <v>210</v>
      </c>
    </row>
    <row r="81" spans="1:5" ht="30">
      <c r="A81" s="138" t="s">
        <v>274</v>
      </c>
      <c r="B81" s="139">
        <f t="shared" si="8"/>
        <v>0.06</v>
      </c>
      <c r="C81" s="147">
        <f t="shared" si="8"/>
        <v>1.7999999999999998</v>
      </c>
      <c r="D81" s="147">
        <f t="shared" si="8"/>
        <v>1.2599999999999998</v>
      </c>
    </row>
    <row r="83" spans="1:5">
      <c r="A83" s="235" t="s">
        <v>185</v>
      </c>
      <c r="B83" s="235"/>
      <c r="C83" s="235"/>
      <c r="D83" s="235"/>
    </row>
    <row r="85" spans="1:5">
      <c r="A85" s="133" t="s">
        <v>272</v>
      </c>
      <c r="B85" s="134">
        <f>B30</f>
        <v>0.6</v>
      </c>
    </row>
    <row r="86" spans="1:5">
      <c r="B86" s="135"/>
    </row>
    <row r="87" spans="1:5">
      <c r="A87" s="136" t="s">
        <v>177</v>
      </c>
      <c r="B87" s="136"/>
      <c r="C87" s="136" t="s">
        <v>188</v>
      </c>
      <c r="D87" s="136" t="s">
        <v>179</v>
      </c>
    </row>
    <row r="88" spans="1:5">
      <c r="A88" s="136"/>
      <c r="B88" s="136" t="s">
        <v>134</v>
      </c>
      <c r="C88" s="137">
        <v>1</v>
      </c>
      <c r="D88" s="137">
        <v>0.7</v>
      </c>
    </row>
    <row r="89" spans="1:5">
      <c r="A89" s="138" t="s">
        <v>180</v>
      </c>
      <c r="B89" s="139">
        <f>B34</f>
        <v>1</v>
      </c>
      <c r="C89" s="149">
        <f t="shared" ref="C89:D89" si="13">C34</f>
        <v>0.6</v>
      </c>
      <c r="D89" s="149">
        <f t="shared" si="13"/>
        <v>0.42</v>
      </c>
    </row>
    <row r="90" spans="1:5">
      <c r="A90" s="138" t="s">
        <v>189</v>
      </c>
      <c r="B90" s="139">
        <f t="shared" ref="B90:D90" si="14">B35</f>
        <v>0.5</v>
      </c>
      <c r="C90" s="149">
        <f t="shared" si="14"/>
        <v>0.3</v>
      </c>
      <c r="D90" s="149">
        <f t="shared" si="14"/>
        <v>0.21</v>
      </c>
      <c r="E90" s="131" t="s">
        <v>211</v>
      </c>
    </row>
    <row r="91" spans="1:5" ht="30">
      <c r="A91" s="138" t="s">
        <v>184</v>
      </c>
      <c r="B91" s="139">
        <f t="shared" ref="B91:D91" si="15">B36</f>
        <v>0.3</v>
      </c>
      <c r="C91" s="149">
        <f t="shared" si="15"/>
        <v>0.18</v>
      </c>
      <c r="D91" s="149">
        <f t="shared" si="15"/>
        <v>0.126</v>
      </c>
    </row>
    <row r="92" spans="1:5">
      <c r="A92" s="138" t="s">
        <v>212</v>
      </c>
      <c r="B92" s="139">
        <f t="shared" ref="B92:D92" si="16">B37</f>
        <v>0.5</v>
      </c>
      <c r="C92" s="149">
        <f t="shared" si="16"/>
        <v>0.3</v>
      </c>
      <c r="D92" s="149">
        <f t="shared" si="16"/>
        <v>0.21</v>
      </c>
    </row>
    <row r="93" spans="1:5">
      <c r="A93" s="138" t="s">
        <v>213</v>
      </c>
      <c r="B93" s="139">
        <f t="shared" ref="B93:D93" si="17">B38</f>
        <v>0.5</v>
      </c>
      <c r="C93" s="149">
        <f t="shared" si="17"/>
        <v>0.3</v>
      </c>
      <c r="D93" s="149">
        <f t="shared" si="17"/>
        <v>0.21</v>
      </c>
    </row>
    <row r="94" spans="1:5" ht="30">
      <c r="A94" s="138" t="s">
        <v>214</v>
      </c>
      <c r="B94" s="139">
        <f t="shared" ref="B94:D94" si="18">B39</f>
        <v>0.5</v>
      </c>
      <c r="C94" s="149">
        <f t="shared" si="18"/>
        <v>0.3</v>
      </c>
      <c r="D94" s="149">
        <f t="shared" si="18"/>
        <v>0.21</v>
      </c>
    </row>
    <row r="95" spans="1:5">
      <c r="A95" s="138" t="s">
        <v>140</v>
      </c>
      <c r="B95" s="139">
        <f t="shared" ref="B95:D95" si="19">B40</f>
        <v>0.2</v>
      </c>
      <c r="C95" s="149">
        <f t="shared" si="19"/>
        <v>0.12</v>
      </c>
      <c r="D95" s="149">
        <f t="shared" si="19"/>
        <v>8.3999999999999991E-2</v>
      </c>
    </row>
    <row r="96" spans="1:5">
      <c r="A96" s="138" t="s">
        <v>215</v>
      </c>
      <c r="B96" s="139">
        <f t="shared" ref="B96:D96" si="20">B41</f>
        <v>0.8</v>
      </c>
      <c r="C96" s="149">
        <f t="shared" si="20"/>
        <v>0.48</v>
      </c>
      <c r="D96" s="149">
        <f t="shared" si="20"/>
        <v>0.33599999999999997</v>
      </c>
    </row>
    <row r="97" spans="1:6">
      <c r="A97" s="138" t="s">
        <v>216</v>
      </c>
      <c r="B97" s="139">
        <f t="shared" ref="B97:D97" si="21">B42</f>
        <v>0.2</v>
      </c>
      <c r="C97" s="149">
        <f t="shared" si="21"/>
        <v>0.12</v>
      </c>
      <c r="D97" s="149">
        <f t="shared" si="21"/>
        <v>8.3999999999999991E-2</v>
      </c>
    </row>
    <row r="98" spans="1:6">
      <c r="A98" s="138" t="s">
        <v>230</v>
      </c>
      <c r="B98" s="139">
        <f t="shared" ref="B98:D98" si="22">B43</f>
        <v>2.5</v>
      </c>
      <c r="C98" s="149">
        <f t="shared" si="22"/>
        <v>1.5</v>
      </c>
      <c r="D98" s="149">
        <f t="shared" si="22"/>
        <v>1.0499999999999998</v>
      </c>
      <c r="E98" s="131" t="s">
        <v>217</v>
      </c>
    </row>
    <row r="99" spans="1:6" hidden="1">
      <c r="A99" s="131" t="s">
        <v>218</v>
      </c>
      <c r="B99" s="139">
        <f t="shared" ref="B99:B105" si="23">B44</f>
        <v>3.2500000000000004</v>
      </c>
      <c r="C99" s="131">
        <v>6.7083899999999996</v>
      </c>
      <c r="D99" s="131">
        <v>4.6958729999999997</v>
      </c>
      <c r="E99" s="131">
        <v>6.7083900000000005</v>
      </c>
      <c r="F99" s="131">
        <v>3.2565</v>
      </c>
    </row>
    <row r="100" spans="1:6" hidden="1">
      <c r="A100" s="131" t="s">
        <v>219</v>
      </c>
      <c r="B100" s="139">
        <f t="shared" si="23"/>
        <v>3.75</v>
      </c>
      <c r="C100" s="131">
        <v>7.7404500000000009</v>
      </c>
      <c r="D100" s="131">
        <v>5.4183150000000007</v>
      </c>
      <c r="E100" s="131">
        <v>7.7404500000000009</v>
      </c>
      <c r="F100" s="131">
        <v>3.7575000000000003</v>
      </c>
    </row>
    <row r="101" spans="1:6" hidden="1">
      <c r="A101" s="131" t="s">
        <v>220</v>
      </c>
      <c r="B101" s="139">
        <f t="shared" si="23"/>
        <v>4.375</v>
      </c>
      <c r="C101" s="131">
        <v>9.0305250000000008</v>
      </c>
      <c r="D101" s="131">
        <v>6.3213675</v>
      </c>
      <c r="E101" s="131">
        <v>9.0305250000000008</v>
      </c>
      <c r="F101" s="131">
        <v>4.38375</v>
      </c>
    </row>
    <row r="102" spans="1:6" hidden="1">
      <c r="A102" s="131" t="s">
        <v>221</v>
      </c>
      <c r="B102" s="139">
        <f t="shared" si="23"/>
        <v>3.75</v>
      </c>
      <c r="C102" s="131">
        <v>7.7404500000000009</v>
      </c>
      <c r="D102" s="131">
        <v>5.4183150000000007</v>
      </c>
      <c r="E102" s="131">
        <v>7.7404500000000009</v>
      </c>
      <c r="F102" s="131">
        <v>3.7575000000000003</v>
      </c>
    </row>
    <row r="103" spans="1:6" hidden="1">
      <c r="A103" s="131" t="s">
        <v>222</v>
      </c>
      <c r="B103" s="139">
        <f t="shared" si="23"/>
        <v>4.8750000000000009</v>
      </c>
      <c r="C103" s="131">
        <v>10.062585000000002</v>
      </c>
      <c r="D103" s="131">
        <v>7.0438095000000009</v>
      </c>
      <c r="E103" s="131">
        <v>10.062585000000002</v>
      </c>
      <c r="F103" s="131">
        <v>4.8847500000000013</v>
      </c>
    </row>
    <row r="104" spans="1:6" hidden="1">
      <c r="A104" s="131" t="s">
        <v>223</v>
      </c>
      <c r="B104" s="139">
        <f t="shared" si="23"/>
        <v>5.625</v>
      </c>
      <c r="C104" s="131">
        <v>11.610675000000001</v>
      </c>
      <c r="D104" s="131">
        <v>8.1274724999999997</v>
      </c>
      <c r="E104" s="131">
        <v>11.610675000000001</v>
      </c>
      <c r="F104" s="131">
        <v>5.6362500000000004</v>
      </c>
    </row>
    <row r="105" spans="1:6" hidden="1">
      <c r="A105" s="131" t="s">
        <v>224</v>
      </c>
      <c r="B105" s="139">
        <f t="shared" si="23"/>
        <v>6.5625</v>
      </c>
      <c r="C105" s="131">
        <v>13.545787500000001</v>
      </c>
      <c r="D105" s="131">
        <v>9.4820512499999996</v>
      </c>
      <c r="E105" s="131">
        <v>13.545787500000001</v>
      </c>
      <c r="F105" s="131">
        <v>6.5756250000000005</v>
      </c>
    </row>
  </sheetData>
  <sheetProtection sheet="1" objects="1" scenarios="1"/>
  <mergeCells count="17">
    <mergeCell ref="A59:D59"/>
    <mergeCell ref="A83:D83"/>
    <mergeCell ref="A56:D56"/>
    <mergeCell ref="A57:D57"/>
    <mergeCell ref="A1:E1"/>
    <mergeCell ref="E43:F43"/>
    <mergeCell ref="A52:D52"/>
    <mergeCell ref="A2:E2"/>
    <mergeCell ref="A4:D4"/>
    <mergeCell ref="E8:F9"/>
    <mergeCell ref="E11:F14"/>
    <mergeCell ref="E15:F16"/>
    <mergeCell ref="E18:F24"/>
    <mergeCell ref="E25:F25"/>
    <mergeCell ref="A28:D28"/>
    <mergeCell ref="E35:G38"/>
    <mergeCell ref="E26:F26"/>
  </mergeCells>
  <pageMargins left="0.7" right="0.7" top="0.78740157499999996" bottom="0.78740157499999996" header="0.3" footer="0.3"/>
  <pageSetup paperSize="9" scale="79" orientation="portrait" r:id="rId1"/>
  <rowBreaks count="1" manualBreakCount="1">
    <brk id="5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329F6-4BE2-4E6D-B267-1E81864A0170}">
  <sheetPr>
    <tabColor rgb="FFFFFF00"/>
    <pageSetUpPr fitToPage="1"/>
  </sheetPr>
  <dimension ref="A1:D62"/>
  <sheetViews>
    <sheetView topLeftCell="A11" workbookViewId="0">
      <selection activeCell="D49" sqref="D49"/>
    </sheetView>
  </sheetViews>
  <sheetFormatPr baseColWidth="10" defaultRowHeight="15"/>
  <cols>
    <col min="1" max="1" width="56.85546875" bestFit="1" customWidth="1"/>
    <col min="2" max="2" width="14.140625" customWidth="1"/>
    <col min="3" max="3" width="12.7109375" customWidth="1"/>
    <col min="5" max="5" width="22.42578125" customWidth="1"/>
  </cols>
  <sheetData>
    <row r="1" spans="1:4" ht="23.25" customHeight="1">
      <c r="A1" s="245" t="s">
        <v>163</v>
      </c>
      <c r="B1" s="245"/>
      <c r="C1" s="245"/>
      <c r="D1" s="245"/>
    </row>
    <row r="2" spans="1:4" ht="23.25" customHeight="1">
      <c r="A2" s="246" t="s">
        <v>164</v>
      </c>
      <c r="B2" s="246"/>
      <c r="C2" s="246"/>
      <c r="D2" s="246"/>
    </row>
    <row r="3" spans="1:4">
      <c r="B3" s="52"/>
      <c r="C3" s="52"/>
      <c r="D3" s="52"/>
    </row>
    <row r="4" spans="1:4">
      <c r="A4" s="247" t="s">
        <v>154</v>
      </c>
      <c r="B4" s="247"/>
      <c r="C4" s="247"/>
      <c r="D4" s="247"/>
    </row>
    <row r="5" spans="1:4">
      <c r="A5" s="247"/>
      <c r="B5" s="247"/>
      <c r="C5" s="247"/>
      <c r="D5" s="247"/>
    </row>
    <row r="6" spans="1:4" ht="18.75">
      <c r="A6" s="244" t="s">
        <v>169</v>
      </c>
      <c r="B6" s="244"/>
      <c r="C6" s="244"/>
      <c r="D6" s="244"/>
    </row>
    <row r="7" spans="1:4" ht="18.75">
      <c r="A7" s="117" t="s">
        <v>22</v>
      </c>
      <c r="B7" s="118">
        <v>30</v>
      </c>
      <c r="C7" s="119"/>
      <c r="D7" s="119"/>
    </row>
    <row r="8" spans="1:4" ht="18.75">
      <c r="A8" s="117"/>
      <c r="B8" s="118"/>
      <c r="C8" s="119"/>
      <c r="D8" s="119"/>
    </row>
    <row r="9" spans="1:4" ht="15.75">
      <c r="A9" s="120" t="s">
        <v>109</v>
      </c>
      <c r="B9" s="121"/>
      <c r="C9" s="122" t="s">
        <v>110</v>
      </c>
      <c r="D9" s="122" t="s">
        <v>111</v>
      </c>
    </row>
    <row r="10" spans="1:4">
      <c r="A10" s="123"/>
      <c r="B10" s="121" t="s">
        <v>113</v>
      </c>
      <c r="C10" s="124">
        <v>1.25</v>
      </c>
      <c r="D10" s="121">
        <v>1</v>
      </c>
    </row>
    <row r="11" spans="1:4" ht="15.75">
      <c r="A11" s="125" t="s">
        <v>114</v>
      </c>
      <c r="B11" s="126">
        <v>1</v>
      </c>
      <c r="C11" s="127">
        <f>$B$7*B11*$C$10</f>
        <v>37.5</v>
      </c>
      <c r="D11" s="127">
        <f>$B$7*B11</f>
        <v>30</v>
      </c>
    </row>
    <row r="12" spans="1:4" ht="15.75">
      <c r="A12" s="125" t="s">
        <v>115</v>
      </c>
      <c r="B12" s="126">
        <v>0.5</v>
      </c>
      <c r="C12" s="127">
        <f t="shared" ref="C12:C15" si="0">$B$7*B12*$C$10</f>
        <v>18.75</v>
      </c>
      <c r="D12" s="127">
        <f t="shared" ref="D12:D15" si="1">$B$7*B12</f>
        <v>15</v>
      </c>
    </row>
    <row r="13" spans="1:4" ht="15.75">
      <c r="A13" s="128" t="s">
        <v>155</v>
      </c>
      <c r="B13" s="126">
        <v>0.5</v>
      </c>
      <c r="C13" s="127">
        <f t="shared" si="0"/>
        <v>18.75</v>
      </c>
      <c r="D13" s="127">
        <f t="shared" si="1"/>
        <v>15</v>
      </c>
    </row>
    <row r="14" spans="1:4" ht="31.5" hidden="1">
      <c r="A14" s="128" t="s">
        <v>156</v>
      </c>
      <c r="B14" s="126">
        <v>0.1</v>
      </c>
      <c r="C14" s="127">
        <f t="shared" si="0"/>
        <v>3.75</v>
      </c>
      <c r="D14" s="127">
        <f t="shared" si="1"/>
        <v>3</v>
      </c>
    </row>
    <row r="15" spans="1:4" ht="31.5">
      <c r="A15" s="128" t="s">
        <v>122</v>
      </c>
      <c r="B15" s="126">
        <v>0.3</v>
      </c>
      <c r="C15" s="127">
        <f t="shared" si="0"/>
        <v>11.25</v>
      </c>
      <c r="D15" s="127">
        <f t="shared" si="1"/>
        <v>9</v>
      </c>
    </row>
    <row r="16" spans="1:4">
      <c r="A16" s="115"/>
      <c r="B16" s="116"/>
      <c r="C16" s="116"/>
      <c r="D16" s="116"/>
    </row>
    <row r="17" spans="1:4">
      <c r="A17" s="243" t="s">
        <v>132</v>
      </c>
      <c r="B17" s="243"/>
      <c r="C17" s="243"/>
      <c r="D17" s="243"/>
    </row>
    <row r="18" spans="1:4">
      <c r="A18" s="243"/>
      <c r="B18" s="243"/>
      <c r="C18" s="243"/>
      <c r="D18" s="243"/>
    </row>
    <row r="19" spans="1:4" ht="18.75">
      <c r="A19" s="244" t="s">
        <v>170</v>
      </c>
      <c r="B19" s="244"/>
      <c r="C19" s="244"/>
      <c r="D19" s="244"/>
    </row>
    <row r="20" spans="1:4" ht="18.75">
      <c r="A20" s="117" t="s">
        <v>23</v>
      </c>
      <c r="B20" s="118">
        <v>0.6</v>
      </c>
      <c r="C20" s="119"/>
      <c r="D20" s="119"/>
    </row>
    <row r="21" spans="1:4" ht="18.75">
      <c r="A21" s="117"/>
      <c r="B21" s="118"/>
      <c r="C21" s="119"/>
      <c r="D21" s="119"/>
    </row>
    <row r="22" spans="1:4" ht="15.75">
      <c r="A22" s="120" t="s">
        <v>109</v>
      </c>
      <c r="B22" s="121"/>
      <c r="C22" s="122" t="s">
        <v>110</v>
      </c>
      <c r="D22" s="122" t="s">
        <v>111</v>
      </c>
    </row>
    <row r="23" spans="1:4" ht="15.75">
      <c r="A23" s="122"/>
      <c r="B23" s="121" t="s">
        <v>113</v>
      </c>
      <c r="C23" s="124">
        <v>1.25</v>
      </c>
      <c r="D23" s="129">
        <v>1</v>
      </c>
    </row>
    <row r="24" spans="1:4" ht="15.75">
      <c r="A24" s="125" t="s">
        <v>114</v>
      </c>
      <c r="B24" s="126">
        <v>1</v>
      </c>
      <c r="C24" s="130">
        <f>$B$20*B24*$C$23</f>
        <v>0.75</v>
      </c>
      <c r="D24" s="130">
        <f>$B$20*B24*$D$23</f>
        <v>0.6</v>
      </c>
    </row>
    <row r="25" spans="1:4" ht="15.75">
      <c r="A25" s="120" t="s">
        <v>157</v>
      </c>
      <c r="B25" s="126">
        <v>1</v>
      </c>
      <c r="C25" s="130">
        <f t="shared" ref="C25:C28" si="2">$B$20*B25*$C$23</f>
        <v>0.75</v>
      </c>
      <c r="D25" s="130">
        <f t="shared" ref="D25:D28" si="3">$B$20*B25*$D$23</f>
        <v>0.6</v>
      </c>
    </row>
    <row r="26" spans="1:4" ht="15.75">
      <c r="A26" s="120" t="s">
        <v>158</v>
      </c>
      <c r="B26" s="126">
        <v>0.7</v>
      </c>
      <c r="C26" s="130">
        <f t="shared" si="2"/>
        <v>0.52500000000000002</v>
      </c>
      <c r="D26" s="130">
        <f t="shared" si="3"/>
        <v>0.42</v>
      </c>
    </row>
    <row r="27" spans="1:4" ht="15.75">
      <c r="A27" s="120" t="s">
        <v>159</v>
      </c>
      <c r="B27" s="126">
        <v>1</v>
      </c>
      <c r="C27" s="130">
        <f t="shared" si="2"/>
        <v>0.75</v>
      </c>
      <c r="D27" s="130">
        <f t="shared" si="3"/>
        <v>0.6</v>
      </c>
    </row>
    <row r="28" spans="1:4" ht="31.5">
      <c r="A28" s="128" t="s">
        <v>122</v>
      </c>
      <c r="B28" s="126">
        <v>1</v>
      </c>
      <c r="C28" s="130">
        <f t="shared" si="2"/>
        <v>0.75</v>
      </c>
      <c r="D28" s="130">
        <f t="shared" si="3"/>
        <v>0.6</v>
      </c>
    </row>
    <row r="29" spans="1:4" hidden="1">
      <c r="A29" s="114" t="s">
        <v>160</v>
      </c>
      <c r="B29" s="52"/>
      <c r="C29" s="52"/>
      <c r="D29" s="52"/>
    </row>
    <row r="30" spans="1:4" ht="72.400000000000006" hidden="1" customHeight="1">
      <c r="A30" s="248" t="s">
        <v>161</v>
      </c>
      <c r="B30" s="248"/>
      <c r="C30" s="248"/>
      <c r="D30" s="248"/>
    </row>
    <row r="31" spans="1:4" ht="84" hidden="1" customHeight="1">
      <c r="A31" s="248" t="s">
        <v>162</v>
      </c>
      <c r="B31" s="248"/>
      <c r="C31" s="248"/>
      <c r="D31" s="248"/>
    </row>
    <row r="33" spans="1:4">
      <c r="A33" t="s">
        <v>194</v>
      </c>
    </row>
    <row r="35" spans="1:4" ht="23.25" customHeight="1">
      <c r="A35" s="245" t="s">
        <v>192</v>
      </c>
      <c r="B35" s="245"/>
      <c r="C35" s="245"/>
      <c r="D35" s="245"/>
    </row>
    <row r="36" spans="1:4" ht="23.25" customHeight="1">
      <c r="A36" s="246" t="s">
        <v>193</v>
      </c>
      <c r="B36" s="246"/>
      <c r="C36" s="246"/>
      <c r="D36" s="246"/>
    </row>
    <row r="37" spans="1:4">
      <c r="B37" s="52"/>
      <c r="C37" s="52"/>
      <c r="D37" s="52"/>
    </row>
    <row r="38" spans="1:4">
      <c r="A38" s="247" t="s">
        <v>174</v>
      </c>
      <c r="B38" s="247"/>
      <c r="C38" s="247"/>
      <c r="D38" s="247"/>
    </row>
    <row r="39" spans="1:4">
      <c r="A39" s="247"/>
      <c r="B39" s="247"/>
      <c r="C39" s="247"/>
      <c r="D39" s="247"/>
    </row>
    <row r="40" spans="1:4" ht="18.75">
      <c r="A40" s="244" t="s">
        <v>175</v>
      </c>
      <c r="B40" s="244"/>
      <c r="C40" s="244"/>
      <c r="D40" s="244"/>
    </row>
    <row r="41" spans="1:4" ht="18.75">
      <c r="A41" s="117" t="s">
        <v>176</v>
      </c>
      <c r="B41" s="118">
        <f>B7</f>
        <v>30</v>
      </c>
      <c r="C41" s="119"/>
      <c r="D41" s="119"/>
    </row>
    <row r="42" spans="1:4" ht="18.75">
      <c r="A42" s="117"/>
      <c r="B42" s="118"/>
      <c r="C42" s="119"/>
      <c r="D42" s="119"/>
    </row>
    <row r="43" spans="1:4" ht="15.75">
      <c r="A43" s="120" t="s">
        <v>177</v>
      </c>
      <c r="B43" s="121"/>
      <c r="C43" s="122" t="s">
        <v>178</v>
      </c>
      <c r="D43" s="122" t="s">
        <v>179</v>
      </c>
    </row>
    <row r="44" spans="1:4">
      <c r="A44" s="123"/>
      <c r="B44" s="121" t="s">
        <v>134</v>
      </c>
      <c r="C44" s="124">
        <f>C10</f>
        <v>1.25</v>
      </c>
      <c r="D44" s="121">
        <f>D10</f>
        <v>1</v>
      </c>
    </row>
    <row r="45" spans="1:4" ht="15.75">
      <c r="A45" s="125" t="s">
        <v>180</v>
      </c>
      <c r="B45" s="126">
        <f>B11</f>
        <v>1</v>
      </c>
      <c r="C45" s="127">
        <f t="shared" ref="C45:D45" si="4">C11</f>
        <v>37.5</v>
      </c>
      <c r="D45" s="127">
        <f t="shared" si="4"/>
        <v>30</v>
      </c>
    </row>
    <row r="46" spans="1:4" ht="15.75">
      <c r="A46" s="125" t="s">
        <v>181</v>
      </c>
      <c r="B46" s="126">
        <f t="shared" ref="B46:D46" si="5">B12</f>
        <v>0.5</v>
      </c>
      <c r="C46" s="127">
        <f t="shared" si="5"/>
        <v>18.75</v>
      </c>
      <c r="D46" s="127">
        <f t="shared" si="5"/>
        <v>15</v>
      </c>
    </row>
    <row r="47" spans="1:4" ht="15.75">
      <c r="A47" s="128" t="s">
        <v>182</v>
      </c>
      <c r="B47" s="126">
        <f t="shared" ref="B47:D47" si="6">B13</f>
        <v>0.5</v>
      </c>
      <c r="C47" s="127">
        <f t="shared" si="6"/>
        <v>18.75</v>
      </c>
      <c r="D47" s="127">
        <f t="shared" si="6"/>
        <v>15</v>
      </c>
    </row>
    <row r="48" spans="1:4" ht="31.5" hidden="1">
      <c r="A48" s="128" t="s">
        <v>183</v>
      </c>
      <c r="B48" s="126">
        <f t="shared" ref="B48:D48" si="7">B14</f>
        <v>0.1</v>
      </c>
      <c r="C48" s="127">
        <f t="shared" si="7"/>
        <v>3.75</v>
      </c>
      <c r="D48" s="127">
        <f t="shared" si="7"/>
        <v>3</v>
      </c>
    </row>
    <row r="49" spans="1:4" ht="31.5">
      <c r="A49" s="128" t="s">
        <v>184</v>
      </c>
      <c r="B49" s="126">
        <f t="shared" ref="B49:D49" si="8">B15</f>
        <v>0.3</v>
      </c>
      <c r="C49" s="127">
        <f t="shared" si="8"/>
        <v>11.25</v>
      </c>
      <c r="D49" s="127">
        <f t="shared" si="8"/>
        <v>9</v>
      </c>
    </row>
    <row r="50" spans="1:4">
      <c r="B50" s="52"/>
      <c r="C50" s="52"/>
      <c r="D50" s="52"/>
    </row>
    <row r="51" spans="1:4">
      <c r="A51" s="243" t="s">
        <v>185</v>
      </c>
      <c r="B51" s="243"/>
      <c r="C51" s="243"/>
      <c r="D51" s="243"/>
    </row>
    <row r="52" spans="1:4">
      <c r="A52" s="243"/>
      <c r="B52" s="243"/>
      <c r="C52" s="243"/>
      <c r="D52" s="243"/>
    </row>
    <row r="53" spans="1:4" ht="18.75">
      <c r="A53" s="244" t="s">
        <v>186</v>
      </c>
      <c r="B53" s="244"/>
      <c r="C53" s="244"/>
      <c r="D53" s="244"/>
    </row>
    <row r="54" spans="1:4" ht="18.75">
      <c r="A54" s="117" t="s">
        <v>187</v>
      </c>
      <c r="B54" s="118">
        <f>B20</f>
        <v>0.6</v>
      </c>
      <c r="C54" s="119"/>
      <c r="D54" s="119"/>
    </row>
    <row r="55" spans="1:4" ht="18.75">
      <c r="A55" s="117"/>
      <c r="B55" s="118"/>
      <c r="C55" s="119"/>
      <c r="D55" s="119"/>
    </row>
    <row r="56" spans="1:4" ht="15.75">
      <c r="A56" s="120" t="s">
        <v>177</v>
      </c>
      <c r="B56" s="121"/>
      <c r="C56" s="122" t="s">
        <v>188</v>
      </c>
      <c r="D56" s="122" t="s">
        <v>179</v>
      </c>
    </row>
    <row r="57" spans="1:4" ht="15.75">
      <c r="A57" s="122"/>
      <c r="B57" s="121" t="s">
        <v>134</v>
      </c>
      <c r="C57" s="124">
        <v>1.25</v>
      </c>
      <c r="D57" s="129">
        <v>1</v>
      </c>
    </row>
    <row r="58" spans="1:4" ht="15.75">
      <c r="A58" s="125" t="s">
        <v>180</v>
      </c>
      <c r="B58" s="126">
        <f>B24</f>
        <v>1</v>
      </c>
      <c r="C58" s="130">
        <f t="shared" ref="C58:D58" si="9">C24</f>
        <v>0.75</v>
      </c>
      <c r="D58" s="130">
        <f t="shared" si="9"/>
        <v>0.6</v>
      </c>
    </row>
    <row r="59" spans="1:4" ht="15.75">
      <c r="A59" s="120" t="s">
        <v>189</v>
      </c>
      <c r="B59" s="126">
        <f t="shared" ref="B59:D62" si="10">B25</f>
        <v>1</v>
      </c>
      <c r="C59" s="130">
        <f t="shared" si="10"/>
        <v>0.75</v>
      </c>
      <c r="D59" s="130">
        <f t="shared" si="10"/>
        <v>0.6</v>
      </c>
    </row>
    <row r="60" spans="1:4" ht="15.75">
      <c r="A60" s="120" t="s">
        <v>190</v>
      </c>
      <c r="B60" s="126">
        <f t="shared" si="10"/>
        <v>0.7</v>
      </c>
      <c r="C60" s="130">
        <f t="shared" si="10"/>
        <v>0.52500000000000002</v>
      </c>
      <c r="D60" s="130">
        <f t="shared" si="10"/>
        <v>0.42</v>
      </c>
    </row>
    <row r="61" spans="1:4" ht="15.75">
      <c r="A61" s="120" t="s">
        <v>191</v>
      </c>
      <c r="B61" s="126">
        <f t="shared" si="10"/>
        <v>1</v>
      </c>
      <c r="C61" s="130">
        <f t="shared" si="10"/>
        <v>0.75</v>
      </c>
      <c r="D61" s="130">
        <f t="shared" si="10"/>
        <v>0.6</v>
      </c>
    </row>
    <row r="62" spans="1:4" ht="31.5">
      <c r="A62" s="128" t="s">
        <v>184</v>
      </c>
      <c r="B62" s="126">
        <f t="shared" si="10"/>
        <v>1</v>
      </c>
      <c r="C62" s="130">
        <f t="shared" si="10"/>
        <v>0.75</v>
      </c>
      <c r="D62" s="130">
        <f t="shared" si="10"/>
        <v>0.6</v>
      </c>
    </row>
  </sheetData>
  <sheetProtection sheet="1" objects="1" scenarios="1"/>
  <mergeCells count="14">
    <mergeCell ref="A19:D19"/>
    <mergeCell ref="A30:D30"/>
    <mergeCell ref="A31:D31"/>
    <mergeCell ref="A1:D1"/>
    <mergeCell ref="A2:D2"/>
    <mergeCell ref="A4:D5"/>
    <mergeCell ref="A6:D6"/>
    <mergeCell ref="A17:D18"/>
    <mergeCell ref="A51:D52"/>
    <mergeCell ref="A53:D53"/>
    <mergeCell ref="A35:D35"/>
    <mergeCell ref="A36:D36"/>
    <mergeCell ref="A38:D39"/>
    <mergeCell ref="A40:D40"/>
  </mergeCells>
  <pageMargins left="0.7" right="0.7" top="0.78740157499999996" bottom="0.78740157499999996" header="0.3" footer="0.3"/>
  <pageSetup paperSize="9" scale="74"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Anhang A</vt:lpstr>
      <vt:lpstr>Anhang B v1</vt:lpstr>
      <vt:lpstr>Anhang C (lt Rosso n. notwendig</vt:lpstr>
      <vt:lpstr>Anhang B</vt:lpstr>
      <vt:lpstr>Anhang C</vt:lpstr>
      <vt:lpstr>Anhang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Platzer</dc:creator>
  <cp:lastModifiedBy>Daniel Platzer</cp:lastModifiedBy>
  <cp:lastPrinted>2023-03-10T11:41:21Z</cp:lastPrinted>
  <dcterms:created xsi:type="dcterms:W3CDTF">2023-03-09T13:01:21Z</dcterms:created>
  <dcterms:modified xsi:type="dcterms:W3CDTF">2023-03-30T08:56:57Z</dcterms:modified>
</cp:coreProperties>
</file>